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7726"/>
  <mc:AlternateContent xmlns:mc="http://schemas.openxmlformats.org/markup-compatibility/2006">
    <mc:Choice Requires="x15">
      <x15ac:absPath xmlns:x15ac="http://schemas.microsoft.com/office/spreadsheetml/2010/11/ac" url="Z:\PONUKY SRO\Ponuky 2024\Obecné služby Cífer, s. r. o\Cífer - ZUŠ Veľký kaštieľ\"/>
    </mc:Choice>
  </mc:AlternateContent>
  <bookViews>
    <workbookView xWindow="-120" yWindow="-120" windowWidth="29040" windowHeight="16440" activeTab="1"/>
  </bookViews>
  <sheets>
    <sheet name="Rekapitulácia stavby" sheetId="1" r:id="rId1"/>
    <sheet name="ELE - Elektroinštalácia" sheetId="2" r:id="rId2"/>
    <sheet name="EPS - Elektrická požiarna..." sheetId="3" r:id="rId3"/>
  </sheets>
  <definedNames>
    <definedName name="_xlnm.Print_Titles" localSheetId="0">'Rekapitulácia stavby'!$92:$92</definedName>
    <definedName name="_xlnm.Print_Area" localSheetId="0">'Rekapitulácia stavby'!$D$4:$AO$76,'Rekapitulácia stavby'!$C$82:$AQ$97</definedName>
    <definedName name="_xlnm._FilterDatabase" localSheetId="1" hidden="1">'ELE - Elektroinštalácia'!$C$123:$K$205</definedName>
    <definedName name="_xlnm.Print_Titles" localSheetId="1">'ELE - Elektroinštalácia'!$123:$123</definedName>
    <definedName name="_xlnm.Print_Area" localSheetId="1">'ELE - Elektroinštalácia'!$C$4:$J$76,'ELE - Elektroinštalácia'!$C$82:$J$105,'ELE - Elektroinštalácia'!$C$111:$J$205</definedName>
    <definedName name="_xlnm._FilterDatabase" localSheetId="2" hidden="1">'EPS - Elektrická požiarna...'!$C$120:$K$176</definedName>
    <definedName name="_xlnm.Print_Titles" localSheetId="2">'EPS - Elektrická požiarna...'!$120:$120</definedName>
    <definedName name="_xlnm.Print_Area" localSheetId="2">'EPS - Elektrická požiarna...'!$C$4:$J$76,'EPS - Elektrická požiarna...'!$C$82:$J$102,'EPS - Elektrická požiarna...'!$C$108:$J$176</definedName>
  </definedNames>
  <calcPr/>
</workbook>
</file>

<file path=xl/calcChain.xml><?xml version="1.0" encoding="utf-8"?>
<calcChain xmlns="http://schemas.openxmlformats.org/spreadsheetml/2006/main">
  <c i="1" l="1" r="AM90"/>
  <c i="3" r="J37"/>
  <c r="J36"/>
  <c i="1" r="AY96"/>
  <c i="3" r="J35"/>
  <c i="1" r="AX96"/>
  <c i="3"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F117"/>
  <c r="F115"/>
  <c r="E113"/>
  <c r="F91"/>
  <c r="F89"/>
  <c r="E87"/>
  <c r="J24"/>
  <c r="E24"/>
  <c r="J118"/>
  <c r="J23"/>
  <c r="J21"/>
  <c r="E21"/>
  <c r="J117"/>
  <c r="J20"/>
  <c r="J18"/>
  <c r="E18"/>
  <c r="F118"/>
  <c r="J17"/>
  <c r="J12"/>
  <c r="J89"/>
  <c r="E7"/>
  <c r="E111"/>
  <c i="2" r="J37"/>
  <c r="J36"/>
  <c i="1" r="AY95"/>
  <c i="2" r="J35"/>
  <c i="1" r="AX95"/>
  <c i="2"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20"/>
  <c r="F118"/>
  <c r="E116"/>
  <c r="F91"/>
  <c r="F89"/>
  <c r="E87"/>
  <c r="J24"/>
  <c r="E24"/>
  <c r="J121"/>
  <c r="J23"/>
  <c r="J21"/>
  <c r="E21"/>
  <c r="J91"/>
  <c r="J20"/>
  <c r="J18"/>
  <c r="E18"/>
  <c r="F121"/>
  <c r="J17"/>
  <c r="J12"/>
  <c r="J118"/>
  <c r="E7"/>
  <c r="E85"/>
  <c i="1" r="L90"/>
  <c r="AM89"/>
  <c r="L89"/>
  <c r="AM87"/>
  <c r="L87"/>
  <c r="L85"/>
  <c r="L84"/>
  <c i="2" r="J189"/>
  <c r="J157"/>
  <c r="J194"/>
  <c r="J168"/>
  <c r="J133"/>
  <c r="J161"/>
  <c r="BK146"/>
  <c r="BK187"/>
  <c r="J159"/>
  <c r="BK192"/>
  <c r="J148"/>
  <c r="BK190"/>
  <c r="BK181"/>
  <c r="J149"/>
  <c r="BK205"/>
  <c r="J201"/>
  <c r="J167"/>
  <c i="1" r="AS94"/>
  <c i="3" r="J136"/>
  <c r="BK153"/>
  <c r="J170"/>
  <c r="BK135"/>
  <c r="BK164"/>
  <c r="BK134"/>
  <c r="J146"/>
  <c r="BK175"/>
  <c r="J145"/>
  <c r="J175"/>
  <c r="J155"/>
  <c r="J131"/>
  <c i="2" r="J178"/>
  <c r="BK163"/>
  <c r="J141"/>
  <c r="J190"/>
  <c r="J165"/>
  <c r="J138"/>
  <c r="BK158"/>
  <c r="J132"/>
  <c r="BK167"/>
  <c r="J153"/>
  <c r="BK156"/>
  <c r="J191"/>
  <c r="J182"/>
  <c r="J150"/>
  <c r="J204"/>
  <c r="J200"/>
  <c r="J175"/>
  <c r="BK132"/>
  <c i="3" r="J134"/>
  <c r="BK169"/>
  <c r="BK127"/>
  <c r="J148"/>
  <c r="BK158"/>
  <c r="BK125"/>
  <c r="BK148"/>
  <c r="J160"/>
  <c r="J138"/>
  <c r="J165"/>
  <c r="BK143"/>
  <c r="BK173"/>
  <c r="J151"/>
  <c i="2" r="J171"/>
  <c r="J146"/>
  <c r="J198"/>
  <c r="J166"/>
  <c r="BK135"/>
  <c r="J164"/>
  <c r="BK142"/>
  <c r="J181"/>
  <c r="J158"/>
  <c r="J188"/>
  <c r="J145"/>
  <c r="J187"/>
  <c r="BK152"/>
  <c r="BK195"/>
  <c r="BK201"/>
  <c r="BK183"/>
  <c r="BK148"/>
  <c r="J130"/>
  <c i="3" r="J166"/>
  <c r="BK131"/>
  <c r="BK139"/>
  <c r="BK166"/>
  <c r="BK152"/>
  <c r="BK172"/>
  <c r="J139"/>
  <c r="BK160"/>
  <c r="J152"/>
  <c r="BK128"/>
  <c r="J158"/>
  <c r="J176"/>
  <c r="J162"/>
  <c r="J124"/>
  <c i="2" r="J173"/>
  <c r="J128"/>
  <c r="BK182"/>
  <c r="J142"/>
  <c r="BK180"/>
  <c r="BK157"/>
  <c r="BK141"/>
  <c r="BK175"/>
  <c r="BK155"/>
  <c r="BK178"/>
  <c r="J197"/>
  <c r="J183"/>
  <c r="BK160"/>
  <c r="BK188"/>
  <c r="J203"/>
  <c i="3" r="J172"/>
  <c r="BK140"/>
  <c r="J150"/>
  <c r="J133"/>
  <c r="BK161"/>
  <c r="BK136"/>
  <c r="J171"/>
  <c r="BK154"/>
  <c i="2" r="J185"/>
  <c r="BK150"/>
  <c r="BK133"/>
  <c r="BK186"/>
  <c r="BK140"/>
  <c r="J174"/>
  <c r="J156"/>
  <c r="BK139"/>
  <c r="BK176"/>
  <c r="J139"/>
  <c r="BK149"/>
  <c r="BK129"/>
  <c r="J186"/>
  <c r="J169"/>
  <c r="J140"/>
  <c r="J205"/>
  <c r="BK198"/>
  <c r="BK177"/>
  <c r="BK138"/>
  <c i="3" r="J164"/>
  <c r="BK130"/>
  <c r="J153"/>
  <c r="J154"/>
  <c r="BK137"/>
  <c r="BK167"/>
  <c r="BK138"/>
  <c r="J174"/>
  <c r="J135"/>
  <c i="2" r="BK172"/>
  <c r="BK145"/>
  <c r="J199"/>
  <c r="BK174"/>
  <c r="BK153"/>
  <c r="BK179"/>
  <c r="BK159"/>
  <c r="J129"/>
  <c r="J163"/>
  <c r="J160"/>
  <c r="J195"/>
  <c r="BK185"/>
  <c r="J162"/>
  <c r="J134"/>
  <c r="BK204"/>
  <c r="BK199"/>
  <c r="J170"/>
  <c r="J147"/>
  <c i="3" r="BK171"/>
  <c r="BK162"/>
  <c r="J125"/>
  <c r="BK156"/>
  <c r="BK155"/>
  <c r="J128"/>
  <c r="J143"/>
  <c r="J173"/>
  <c r="BK174"/>
  <c r="BK142"/>
  <c r="J169"/>
  <c r="J144"/>
  <c r="J167"/>
  <c r="BK147"/>
  <c i="2" r="J177"/>
  <c r="BK166"/>
  <c r="BK131"/>
  <c r="J176"/>
  <c r="J154"/>
  <c r="BK193"/>
  <c r="BK171"/>
  <c r="BK147"/>
  <c r="BK197"/>
  <c r="BK165"/>
  <c r="BK130"/>
  <c r="BK154"/>
  <c r="J193"/>
  <c r="J184"/>
  <c r="BK164"/>
  <c r="J180"/>
  <c r="BK203"/>
  <c r="BK194"/>
  <c r="BK168"/>
  <c r="J131"/>
  <c i="3" r="BK170"/>
  <c r="BK146"/>
  <c r="BK124"/>
  <c r="BK165"/>
  <c r="J156"/>
  <c r="J126"/>
  <c r="BK150"/>
  <c r="J129"/>
  <c r="J147"/>
  <c r="BK151"/>
  <c r="J127"/>
  <c r="J159"/>
  <c r="BK176"/>
  <c r="BK159"/>
  <c r="BK144"/>
  <c i="2" r="BK184"/>
  <c r="J155"/>
  <c r="BK191"/>
  <c r="BK162"/>
  <c r="BK128"/>
  <c r="J172"/>
  <c r="J152"/>
  <c r="J135"/>
  <c r="BK173"/>
  <c r="J151"/>
  <c r="BK169"/>
  <c r="BK134"/>
  <c r="BK189"/>
  <c r="BK170"/>
  <c r="BK151"/>
  <c r="J179"/>
  <c r="BK200"/>
  <c r="J192"/>
  <c r="BK161"/>
  <c i="3" r="BK163"/>
  <c r="BK126"/>
  <c r="J168"/>
  <c r="BK129"/>
  <c r="J130"/>
  <c r="J161"/>
  <c r="BK133"/>
  <c r="J137"/>
  <c r="J140"/>
  <c r="BK168"/>
  <c r="J142"/>
  <c r="J163"/>
  <c r="BK145"/>
  <c i="2" l="1" r="R127"/>
  <c r="R126"/>
  <c r="P137"/>
  <c r="P136"/>
  <c r="BK196"/>
  <c r="J196"/>
  <c r="J103"/>
  <c r="P202"/>
  <c r="BK144"/>
  <c r="J144"/>
  <c r="J102"/>
  <c r="T196"/>
  <c i="3" r="T132"/>
  <c r="T141"/>
  <c r="R149"/>
  <c i="2" r="P127"/>
  <c r="P126"/>
  <c r="BK137"/>
  <c r="BK136"/>
  <c r="J136"/>
  <c r="J99"/>
  <c r="T137"/>
  <c r="T136"/>
  <c r="P196"/>
  <c i="3" r="R123"/>
  <c r="R132"/>
  <c r="BK157"/>
  <c r="J157"/>
  <c r="J101"/>
  <c i="2" r="T144"/>
  <c r="T143"/>
  <c r="T202"/>
  <c i="3" r="P123"/>
  <c r="BK141"/>
  <c r="J141"/>
  <c r="J99"/>
  <c r="P149"/>
  <c r="T149"/>
  <c i="2" r="BK127"/>
  <c r="J127"/>
  <c r="J98"/>
  <c r="T127"/>
  <c r="T126"/>
  <c r="R137"/>
  <c r="R136"/>
  <c r="R196"/>
  <c i="3" r="T123"/>
  <c r="BK149"/>
  <c r="J149"/>
  <c r="J100"/>
  <c r="P157"/>
  <c i="2" r="R144"/>
  <c r="R143"/>
  <c r="R202"/>
  <c i="3" r="BK132"/>
  <c r="J132"/>
  <c r="J98"/>
  <c r="P141"/>
  <c r="R157"/>
  <c i="2" r="P144"/>
  <c r="P143"/>
  <c r="BK202"/>
  <c r="J202"/>
  <c r="J104"/>
  <c i="3" r="BK123"/>
  <c r="P132"/>
  <c r="R141"/>
  <c r="T157"/>
  <c r="BF125"/>
  <c r="BF127"/>
  <c r="BF129"/>
  <c r="BF138"/>
  <c r="BF140"/>
  <c r="BF166"/>
  <c r="BF169"/>
  <c r="BF176"/>
  <c r="E85"/>
  <c r="BF139"/>
  <c r="BF154"/>
  <c r="BF171"/>
  <c r="F92"/>
  <c r="BF134"/>
  <c r="BF162"/>
  <c r="BF164"/>
  <c r="BF167"/>
  <c r="BF175"/>
  <c r="BF124"/>
  <c r="BF126"/>
  <c r="BF155"/>
  <c r="BF156"/>
  <c r="BF161"/>
  <c r="BF165"/>
  <c r="BF168"/>
  <c r="BF170"/>
  <c r="J92"/>
  <c r="BF137"/>
  <c r="BF153"/>
  <c r="J115"/>
  <c r="BF131"/>
  <c r="BF136"/>
  <c r="BF142"/>
  <c r="BF144"/>
  <c r="BF145"/>
  <c r="BF146"/>
  <c r="BF150"/>
  <c r="BF158"/>
  <c r="BF172"/>
  <c r="BF130"/>
  <c r="BF133"/>
  <c r="BF148"/>
  <c r="BF152"/>
  <c r="BF160"/>
  <c r="BF163"/>
  <c r="J91"/>
  <c r="BF128"/>
  <c r="BF135"/>
  <c r="BF143"/>
  <c r="BF147"/>
  <c r="BF151"/>
  <c r="BF159"/>
  <c r="BF173"/>
  <c r="BF174"/>
  <c i="2" r="J89"/>
  <c r="J92"/>
  <c r="J120"/>
  <c r="BF140"/>
  <c r="BF149"/>
  <c r="BF151"/>
  <c r="BF156"/>
  <c r="BF157"/>
  <c r="BF159"/>
  <c r="BF164"/>
  <c r="BF187"/>
  <c r="BF199"/>
  <c r="BF200"/>
  <c r="BF201"/>
  <c r="BF203"/>
  <c r="BF204"/>
  <c r="BF205"/>
  <c r="F92"/>
  <c r="BF131"/>
  <c r="BF134"/>
  <c r="BF177"/>
  <c r="BF184"/>
  <c r="BF128"/>
  <c r="BF129"/>
  <c r="BF141"/>
  <c r="BF145"/>
  <c r="BF146"/>
  <c r="BF158"/>
  <c r="BF173"/>
  <c r="BF174"/>
  <c r="BF175"/>
  <c r="BF178"/>
  <c r="BF179"/>
  <c r="BF132"/>
  <c r="BF138"/>
  <c r="BF152"/>
  <c r="BF163"/>
  <c r="BF166"/>
  <c r="BF170"/>
  <c r="BF171"/>
  <c r="BF172"/>
  <c r="BF176"/>
  <c r="BF183"/>
  <c r="BF186"/>
  <c r="BF194"/>
  <c r="BF195"/>
  <c r="BF133"/>
  <c r="BF135"/>
  <c r="BF142"/>
  <c r="BF148"/>
  <c r="BF153"/>
  <c r="BF161"/>
  <c r="BF169"/>
  <c r="BF182"/>
  <c r="BF185"/>
  <c r="BF188"/>
  <c r="BF189"/>
  <c r="BF192"/>
  <c r="BF162"/>
  <c r="BF165"/>
  <c r="BF168"/>
  <c r="BF191"/>
  <c r="BF198"/>
  <c r="E114"/>
  <c r="BF130"/>
  <c r="BF147"/>
  <c r="BF150"/>
  <c r="BF154"/>
  <c r="BF155"/>
  <c r="BF160"/>
  <c r="BF139"/>
  <c r="BF167"/>
  <c r="BF180"/>
  <c r="BF181"/>
  <c r="BF190"/>
  <c r="BF193"/>
  <c r="BF197"/>
  <c i="3" r="F35"/>
  <c i="1" r="BB96"/>
  <c i="3" r="J33"/>
  <c i="1" r="AV96"/>
  <c i="2" r="F33"/>
  <c i="1" r="AZ95"/>
  <c i="3" r="F36"/>
  <c i="1" r="BC96"/>
  <c i="2" r="F35"/>
  <c i="1" r="BB95"/>
  <c i="3" r="F33"/>
  <c i="1" r="AZ96"/>
  <c i="2" r="J33"/>
  <c i="1" r="AV95"/>
  <c i="2" r="F37"/>
  <c i="1" r="BD95"/>
  <c i="2" r="F36"/>
  <c i="1" r="BC95"/>
  <c i="3" r="F37"/>
  <c i="1" r="BD96"/>
  <c i="3" l="1" r="BK121"/>
  <c r="J121"/>
  <c r="J96"/>
  <c i="2" r="BK143"/>
  <c r="J143"/>
  <c r="J101"/>
  <c r="T124"/>
  <c r="P124"/>
  <c i="1" r="AU95"/>
  <c i="2" r="J137"/>
  <c r="J100"/>
  <c r="R124"/>
  <c i="3" r="T121"/>
  <c r="P121"/>
  <c i="1" r="AU96"/>
  <c i="3" r="R121"/>
  <c i="2" r="BK126"/>
  <c r="BK124"/>
  <c r="J124"/>
  <c r="J96"/>
  <c i="3" r="J123"/>
  <c r="J97"/>
  <c i="2" r="J34"/>
  <c i="1" r="AW95"/>
  <c r="AT95"/>
  <c r="BC94"/>
  <c r="AY94"/>
  <c i="3" r="F34"/>
  <c i="1" r="BA96"/>
  <c i="2" r="F34"/>
  <c i="1" r="BA95"/>
  <c r="AZ94"/>
  <c r="W29"/>
  <c r="BB94"/>
  <c r="W31"/>
  <c i="3" r="J34"/>
  <c i="1" r="AW96"/>
  <c r="AT96"/>
  <c r="BD94"/>
  <c r="W33"/>
  <c i="3" l="1" r="J30"/>
  <c i="1" r="AG96"/>
  <c r="AN96"/>
  <c r="AU94"/>
  <c i="2" r="J126"/>
  <c r="J97"/>
  <c i="3" r="J39"/>
  <c i="1" r="BA94"/>
  <c r="AW94"/>
  <c r="AK30"/>
  <c r="W32"/>
  <c r="AX94"/>
  <c r="AV94"/>
  <c r="AK29"/>
  <c i="2" r="J30"/>
  <c i="1" r="AG95"/>
  <c r="AG94"/>
  <c r="AK26"/>
  <c l="1" r="AK35"/>
  <c i="2" r="J39"/>
  <c i="1" r="AN95"/>
  <c r="W30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<sst xmlns="http://schemas.openxmlformats.org/spreadsheetml/2006/main">
  <si>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</si>
  <si>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</si>
  <si>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</si>
  <si>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</si>
  <si>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{ab4abe62-19af-4b47-8221-3edbcdfb95c3}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</si>
  <si>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</si>
  <si>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</si>
  <si>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</si>
  <si>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</si>
  <si>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</si>
  <si>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</si>
  <si>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</si>
  <si>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</si>
  <si>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VO-019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</si>
  <si>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</si>
  <si>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</si>
  <si>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Dodanie a montáž elektroinštalácií a elektrickej požiarnej signalizácie stavby - Adaptácia podkrovia Veľkého kaštieľa</t>
  </si>
  <si>
    <t>JKSO:</t>
  </si>
  <si>
    <t>KS:</t>
  </si>
  <si>
    <t>Miesto:</t>
  </si>
  <si>
    <t>Cífer</t>
  </si>
  <si>
    <t>Dátum:</t>
  </si>
  <si>
    <t>Objednávateľ:</t>
  </si>
  <si>
    <t>IČO:</t>
  </si>
  <si>
    <t>55390048</t>
  </si>
  <si>
    <t>Obecné služby Cífer, s. r. o.</t>
  </si>
  <si>
    <t>IČ DPH:</t>
  </si>
  <si>
    <t>SK2121997570</t>
  </si>
  <si>
    <t>Zhotoviteľ:</t>
  </si>
  <si>
    <t>46572716</t>
  </si>
  <si>
    <t>MARELL s.r.o.</t>
  </si>
  <si>
    <t>SK2023484474</t>
  </si>
  <si>
    <t>Pripravil:</t>
  </si>
  <si>
    <t>Ing. Dorušinec Róbert</t>
  </si>
  <si>
    <t>True</t>
  </si>
  <si>
    <t>Spracovateľ:</t>
  </si>
  <si>
    <t>Ľuboš Adamkovič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</si>
  <si>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</si>
  <si>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</si>
  <si>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</si>
  <si>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</si>
  <si>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</si>
  <si>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</si>
  <si>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</si>
  <si>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</si>
  <si>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</si>
  <si>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</si>
  <si>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</si>
  <si>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</si>
  <si>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</si>
  <si>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</si>
  <si>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</si>
  <si>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</si>
  <si>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</si>
  <si>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</si>
  <si>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</si>
  <si>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</si>
  <si>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MARELL s.r.o., Skladová 691/3, 91701, Trnava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</si>
  <si>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</si>
  <si>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</si>
  <si>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</si>
  <si>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</si>
  <si>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</si>
  <si>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</si>
  <si>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</si>
  <si>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</si>
  <si>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</si>
  <si>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</si>
  <si>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</si>
  <si>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</si>
  <si>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</si>
  <si>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</si>
  <si>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</si>
  <si>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</si>
  <si>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</si>
  <si>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</si>
  <si>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</si>
  <si>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</si>
  <si>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</si>
  <si>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</si>
  <si>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</si>
  <si>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</si>
  <si>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</si>
  <si>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</si>
  <si>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ELE</t>
  </si>
  <si>
    <t>Elektroinštalácia</t>
  </si>
  <si>
    <t>STA</t>
  </si>
  <si>
    <t>1</t>
  </si>
  <si>
    <t>{5205d108-55fb-417a-b43f-ac226d693fc7}</t>
  </si>
  <si>
    <t>EPS</t>
  </si>
  <si>
    <t>Elektrická požiarna signalizácia</t>
  </si>
  <si>
    <t>{007ce7c1-faae-4d73-be7f-5133477a5ebf}</t>
  </si>
  <si>
    <t>KRYCÍ LIST ROZPOČTU</t>
  </si>
  <si>
    <t>Objekt:</t>
  </si>
  <si>
    <t>ELE - Elektroinštalácia</t>
  </si>
  <si>
    <r>
      <t xml:space="preserve">Miesto: </t>
    </r>
    <r>
      <rPr>
        <rFont val="Arial CE"/>
        <charset val="238"/>
        <sz val="10"/>
        <scheme val="none"/>
      </rPr>
      <t>Cífer</t>
    </r>
  </si>
  <si>
    <t xml:space="preserve"> </t>
  </si>
  <si>
    <t>REKAPITULÁCIA ROZPOČTU</t>
  </si>
  <si>
    <t>Kód dielu - Popis</t>
  </si>
  <si>
    <t>Cena celkom [EUR]</t>
  </si>
  <si>
    <t>Náklady z rozpočtu</t>
  </si>
  <si>
    <t>-1</t>
  </si>
  <si>
    <t>D HSV - Práce a dodávky HSV</t>
  </si>
  <si>
    <t xml:space="preserve">    D 9 - Ostatné konštrukcie a práce-búranie</t>
  </si>
  <si>
    <t>D PSV - Práce a dodávky PSV</t>
  </si>
  <si>
    <t xml:space="preserve">    D 769 - Montáže vzduchotechnických zariadení</t>
  </si>
  <si>
    <t>D M - Práce a dodávky M</t>
  </si>
  <si>
    <t xml:space="preserve">    D 21-M - Elektromontáže</t>
  </si>
  <si>
    <t xml:space="preserve">    D 95-M - Revízie</t>
  </si>
  <si>
    <t>D 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</si>
  <si>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</si>
  <si>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</si>
  <si>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</si>
  <si>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</si>
  <si>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</si>
  <si>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</si>
  <si>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</si>
  <si>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</si>
  <si>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</si>
  <si>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</si>
  <si>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</si>
  <si>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</si>
  <si>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▼ Vyplň údaj ▼</t>
  </si>
  <si>
    <t>D HSV</t>
  </si>
  <si>
    <t>Práce a dodávky HSV</t>
  </si>
  <si>
    <t>ROZPOCET</t>
  </si>
  <si>
    <t>D 9</t>
  </si>
  <si>
    <t>Ostatné konštrukcie a práce-búranie</t>
  </si>
  <si>
    <t>K</t>
  </si>
  <si>
    <t>971033141.S</t>
  </si>
  <si>
    <t>Vybúranie otvoru v murive tehl. priemeru profilu do 60 mm hr. do 300 mm, - 0,00100t</t>
  </si>
  <si>
    <t>ks</t>
  </si>
  <si>
    <t>4</t>
  </si>
  <si>
    <t>2</t>
  </si>
  <si>
    <t>974031122.S</t>
  </si>
  <si>
    <t>Vysekanie rýh v akomkoľvek murive tehlovom na akúkoľvek maltu do hĺbky 30 mm a š. do 70 mm, -0,00400 t</t>
  </si>
  <si>
    <t>m</t>
  </si>
  <si>
    <t>3</t>
  </si>
  <si>
    <t>974031133.S</t>
  </si>
  <si>
    <t>Vysekanie rýh v akomkoľvek murive tehlovom na akúkoľvek maltu do hĺbky 50 mm a š. do 100 mm, -0,00900t</t>
  </si>
  <si>
    <t>6</t>
  </si>
  <si>
    <t>979011111.S</t>
  </si>
  <si>
    <t>Zvislá doprava sutiny a vybúraných hmôt za prvé podlažie nad alebo pod základným podlažím</t>
  </si>
  <si>
    <t>t</t>
  </si>
  <si>
    <t>8</t>
  </si>
  <si>
    <t>5</t>
  </si>
  <si>
    <t>979011121.S</t>
  </si>
  <si>
    <t>Zvislá doprava sutiny a vybúraných hmôt za každé ďalšie podlažie</t>
  </si>
  <si>
    <t>10</t>
  </si>
  <si>
    <t>979081111.S</t>
  </si>
  <si>
    <t>Odvoz sutiny a vybúraných hmôt na skládku do 1 km</t>
  </si>
  <si>
    <t>12</t>
  </si>
  <si>
    <t>7</t>
  </si>
  <si>
    <t>979081121.S</t>
  </si>
  <si>
    <t>Odvoz sutiny a vybúraných hmôt na skládku za každý ďalší 1 km</t>
  </si>
  <si>
    <t>14</t>
  </si>
  <si>
    <t>979089011.S</t>
  </si>
  <si>
    <t>Poplatok za skládku - betón, tehly, dlaždice, (17 01) nebezpečné</t>
  </si>
  <si>
    <t>16</t>
  </si>
  <si>
    <t>D PSV</t>
  </si>
  <si>
    <t>Práce a dodávky PSV</t>
  </si>
  <si>
    <t>D 769</t>
  </si>
  <si>
    <t>Montáže vzduchotechnických zariadení</t>
  </si>
  <si>
    <t>9</t>
  </si>
  <si>
    <t>769011005.S</t>
  </si>
  <si>
    <t>Montáž ventilátora malého axiálneho nástenného na stenu veľkosť: 120</t>
  </si>
  <si>
    <t>18</t>
  </si>
  <si>
    <t>M</t>
  </si>
  <si>
    <t>429110007300</t>
  </si>
  <si>
    <t>Ventilátor malý, axiálny 120 C, IPX4, ELEKTRODESIGN</t>
  </si>
  <si>
    <t>11</t>
  </si>
  <si>
    <t>769021003.S</t>
  </si>
  <si>
    <t>Montáž spiro potrubia DN 125-140</t>
  </si>
  <si>
    <t>22</t>
  </si>
  <si>
    <t>429810000300.S</t>
  </si>
  <si>
    <t>Potrubie kruhové spiro DN 125, dĺžka 1000 mm</t>
  </si>
  <si>
    <t>24</t>
  </si>
  <si>
    <t>13</t>
  </si>
  <si>
    <t>769021457.S</t>
  </si>
  <si>
    <t>Montáž výfukovej rúry so sitom DN 80-140</t>
  </si>
  <si>
    <t>26</t>
  </si>
  <si>
    <t>D M</t>
  </si>
  <si>
    <t>Práce a dodávky M</t>
  </si>
  <si>
    <t>D 21-M</t>
  </si>
  <si>
    <t>Elektromontáže</t>
  </si>
  <si>
    <t>210110082.S</t>
  </si>
  <si>
    <t>Sporáková prípojka pre zapustenú montáž vrátane tlejivky</t>
  </si>
  <si>
    <t>28</t>
  </si>
  <si>
    <t>15</t>
  </si>
  <si>
    <t>345320003620.S</t>
  </si>
  <si>
    <t>Sporáková prípojka 400V/20A zapustená, biela</t>
  </si>
  <si>
    <t>30</t>
  </si>
  <si>
    <t>210111161.S</t>
  </si>
  <si>
    <t>Zásuvka pre zapustenú montáž CEE 400 V / 16 A vrátane zapojenia, IZV 1643, 3P + PE, IZV 1653, 3P + N + PE</t>
  </si>
  <si>
    <t>32</t>
  </si>
  <si>
    <t>17</t>
  </si>
  <si>
    <t>345540007716.S</t>
  </si>
  <si>
    <t>Zásuvka vstavaná priemyslová so škatuľou pod omietku IZV 1643, 3P + PE, IP 44 - 400V, 16A</t>
  </si>
  <si>
    <t>34</t>
  </si>
  <si>
    <t>210193078.S</t>
  </si>
  <si>
    <t>Domova rozvodnica do 165 M pre zapustenú montáž bez sekacích prác</t>
  </si>
  <si>
    <t>36</t>
  </si>
  <si>
    <t>19</t>
  </si>
  <si>
    <t>výroba</t>
  </si>
  <si>
    <t>Rozvádzač 3R1 náplň a vyhotovenie podľa schémy v PD</t>
  </si>
  <si>
    <t>38</t>
  </si>
  <si>
    <t>210201080.S</t>
  </si>
  <si>
    <t>Zapojenie LED svietidla IP20, stropného - nástenného</t>
  </si>
  <si>
    <t>40</t>
  </si>
  <si>
    <t>21</t>
  </si>
  <si>
    <t>SV</t>
  </si>
  <si>
    <t>Stropné svietidlo LED kruhové prisadené, IP20, do 42W, 4000K</t>
  </si>
  <si>
    <t>42</t>
  </si>
  <si>
    <t>SV.1</t>
  </si>
  <si>
    <t>Stropné svietidlo LED kruhové prisadené, IP20, do 24W, 4000K s integrovaným senzorom PIR</t>
  </si>
  <si>
    <t>44</t>
  </si>
  <si>
    <t>23</t>
  </si>
  <si>
    <t>210201510.S</t>
  </si>
  <si>
    <t>Zapojenie núdzového svietidla IP22, 1x svetelný LED zdroj - núdzový režim</t>
  </si>
  <si>
    <t>46</t>
  </si>
  <si>
    <t>348150001100</t>
  </si>
  <si>
    <t>LED svietidlo núdzové AXPU, 3W, IP65/20, 1h stály/núdzový režim, 130 lm, rozmer 100x37 mm, AMI</t>
  </si>
  <si>
    <t>48</t>
  </si>
  <si>
    <t>25</t>
  </si>
  <si>
    <t>210201911.S</t>
  </si>
  <si>
    <t>Montáž svietidla interiérového na strop do 1,0 kg</t>
  </si>
  <si>
    <t>50</t>
  </si>
  <si>
    <t>210010301</t>
  </si>
  <si>
    <t>Krabica prístrojová bez zapojenia (1901, KP 68, KZ 3)</t>
  </si>
  <si>
    <t>52</t>
  </si>
  <si>
    <t>27</t>
  </si>
  <si>
    <t>345410002400</t>
  </si>
  <si>
    <t>Krabica univerzálna z PVC pod omietku KU 68-1901,Dxh 73x42 mm, KOPOS</t>
  </si>
  <si>
    <t>54</t>
  </si>
  <si>
    <t>210010311</t>
  </si>
  <si>
    <t>Krabica odbočná s viečkom kruhová , bez zapojenia</t>
  </si>
  <si>
    <t>56</t>
  </si>
  <si>
    <t>29</t>
  </si>
  <si>
    <t>345410002500</t>
  </si>
  <si>
    <t>Krabica univerzálna z PVC s viečkom pod omietku KU 68-1902,Dxh 73x42 mm, KOPOS</t>
  </si>
  <si>
    <t>58</t>
  </si>
  <si>
    <t>210100001</t>
  </si>
  <si>
    <t>Ukončenie vodičov v rozvádzač. vrátane zapojenia a vodičovej koncovky do 2.5 mm2</t>
  </si>
  <si>
    <t>60</t>
  </si>
  <si>
    <t>31</t>
  </si>
  <si>
    <t>210100002</t>
  </si>
  <si>
    <t>Ukončenie vodičov v rozvádzač. vrátane zapojenia a vodičovej koncovky do 6 mm2</t>
  </si>
  <si>
    <t>62</t>
  </si>
  <si>
    <t>210110041</t>
  </si>
  <si>
    <t>Spínače polozapustené a zapustené vrátane zapojenia jednopólový - radenie 1</t>
  </si>
  <si>
    <t>64</t>
  </si>
  <si>
    <t>33</t>
  </si>
  <si>
    <t>345340007945</t>
  </si>
  <si>
    <t>Spínač Valena Life jednopólový polozapustený a zapustený, radenie č.1, biely, LEGRAND</t>
  </si>
  <si>
    <t>66</t>
  </si>
  <si>
    <t>345350004320</t>
  </si>
  <si>
    <t>Rámik Valena Life jednoduchý biely, LEGRAND</t>
  </si>
  <si>
    <t>68</t>
  </si>
  <si>
    <t>35</t>
  </si>
  <si>
    <t>210110043</t>
  </si>
  <si>
    <t>Spínač polozapustený a zapustený vrátane zapojenia sériový prep.stried. - radenie 5 A</t>
  </si>
  <si>
    <t>70</t>
  </si>
  <si>
    <t>345340007955</t>
  </si>
  <si>
    <t>Spínač Valena Life sériový polozapustený a zapustený, radenie č.5, biely, LEGRAND</t>
  </si>
  <si>
    <t>72</t>
  </si>
  <si>
    <t>37</t>
  </si>
  <si>
    <t>210110044</t>
  </si>
  <si>
    <t>Spínač polozapustený a zapustený vrátane zapojenia dvojitý prep.stried. - radenie 5 B</t>
  </si>
  <si>
    <t>74</t>
  </si>
  <si>
    <t>345330003470</t>
  </si>
  <si>
    <t>Prepínač Valena Life dvojitý striedavý pre zapustenú montáž, radenie 6+6, IP44, biely, LEGRAND</t>
  </si>
  <si>
    <t>76</t>
  </si>
  <si>
    <t>39</t>
  </si>
  <si>
    <t>210111012</t>
  </si>
  <si>
    <t>Domová zásuvka polozapustená alebo zapustená, 10/16 A 250 V 2P + Z 2 x zapojenie</t>
  </si>
  <si>
    <t>78</t>
  </si>
  <si>
    <t>345520000490</t>
  </si>
  <si>
    <t>Zásuvka Valena Life dvojnásobná, radenie 2x(2P+T) 16A, s detskou ochranou, biela, LEGRAND</t>
  </si>
  <si>
    <t>80</t>
  </si>
  <si>
    <t>41</t>
  </si>
  <si>
    <t>345520000480</t>
  </si>
  <si>
    <t>Zásuvka Valena Life jednonásobná, radenie 2P+T, s detskou ochranou, biela, LEGRAND</t>
  </si>
  <si>
    <t>82</t>
  </si>
  <si>
    <t>210201510</t>
  </si>
  <si>
    <t>Zapojenie svietidla 1x svetelný zdroj, núdzového, LED - núdzový režim</t>
  </si>
  <si>
    <t>84</t>
  </si>
  <si>
    <t>43</t>
  </si>
  <si>
    <t>348150000500</t>
  </si>
  <si>
    <t>Svietidlo núdzové nástenné so svetelným zdrojom LED 1x3,2W, 360x140 mm, 1 hod., IP22, len núdzový režim</t>
  </si>
  <si>
    <t>86</t>
  </si>
  <si>
    <t>210201911</t>
  </si>
  <si>
    <t>88</t>
  </si>
  <si>
    <t>45</t>
  </si>
  <si>
    <t>210800107.S</t>
  </si>
  <si>
    <t>Kábel medený uložený voľne CYKY 450/750 V 3x1,5</t>
  </si>
  <si>
    <t>90</t>
  </si>
  <si>
    <t>341110000700</t>
  </si>
  <si>
    <t>Kábel medený CYKY-J 3x1,5 mm2</t>
  </si>
  <si>
    <t>92</t>
  </si>
  <si>
    <t>47</t>
  </si>
  <si>
    <t>210800108.S</t>
  </si>
  <si>
    <t>Kábel medený uložený voľne CYKY 450/750 V 3x2,5</t>
  </si>
  <si>
    <t>94</t>
  </si>
  <si>
    <t>341110000800</t>
  </si>
  <si>
    <t>Kábel medený CYKY-J 3x2,5 mm2</t>
  </si>
  <si>
    <t>96</t>
  </si>
  <si>
    <t>49</t>
  </si>
  <si>
    <t>210800226</t>
  </si>
  <si>
    <t>Kábel medený uložený pod omietkou CYKY 450/750 V 3x1,5mm2</t>
  </si>
  <si>
    <t>98</t>
  </si>
  <si>
    <t>341110000700.S</t>
  </si>
  <si>
    <t>Kábel medený CYKY-O 3x1,5 mm2</t>
  </si>
  <si>
    <t>100</t>
  </si>
  <si>
    <t>51</t>
  </si>
  <si>
    <t>102</t>
  </si>
  <si>
    <t>210800227</t>
  </si>
  <si>
    <t>Kábel medený uložený pod omietkou CYKY 450/750 V 3x2,5mm2</t>
  </si>
  <si>
    <t>104</t>
  </si>
  <si>
    <t>53</t>
  </si>
  <si>
    <t>106</t>
  </si>
  <si>
    <t>210800238.S</t>
  </si>
  <si>
    <t>Kábel medený uložený pod omietkou CYKY 450/750 V 5x1,5mm2</t>
  </si>
  <si>
    <t>108</t>
  </si>
  <si>
    <t>55</t>
  </si>
  <si>
    <t>341110001900.S</t>
  </si>
  <si>
    <t>Kábel medený CYKY-J 5x1,5 mm2</t>
  </si>
  <si>
    <t>110</t>
  </si>
  <si>
    <t>210800239.S</t>
  </si>
  <si>
    <t>Kábel medený uložený pod omietkou CYKY 450/750 V 5x2,5mm2</t>
  </si>
  <si>
    <t>112</t>
  </si>
  <si>
    <t>57</t>
  </si>
  <si>
    <t>341110002000.S</t>
  </si>
  <si>
    <t>Kábel medený CYKY-J 5x2,5 mm2</t>
  </si>
  <si>
    <t>114</t>
  </si>
  <si>
    <t>210960871.S</t>
  </si>
  <si>
    <t>Demontáž do sute - spínač polozapustený a zapustený jednopólový - radenie 1 -0,00005 t</t>
  </si>
  <si>
    <t>116</t>
  </si>
  <si>
    <t>59</t>
  </si>
  <si>
    <t>210961061.S</t>
  </si>
  <si>
    <t>Demontáž do sute - domová zásuvka polozapustená alebo zapustená 10/16 A 250 V 2P + Z -0,00010 t</t>
  </si>
  <si>
    <t>118</t>
  </si>
  <si>
    <t>210962975.S</t>
  </si>
  <si>
    <t>Demontáž - domova rozvodnica do 72 M zapustená -0,01350 t</t>
  </si>
  <si>
    <t>120</t>
  </si>
  <si>
    <t>61</t>
  </si>
  <si>
    <t>210964322.S</t>
  </si>
  <si>
    <t>Demontáž do sute - svietidla interiérového na strop do 1,0 kg vrátane odpojenia -0,00100 t</t>
  </si>
  <si>
    <t>122</t>
  </si>
  <si>
    <t>Demontaž</t>
  </si>
  <si>
    <t>Demontáž ostatnej jestvujúcej elektroinštalácie</t>
  </si>
  <si>
    <t>kmpl</t>
  </si>
  <si>
    <t>124</t>
  </si>
  <si>
    <t>63</t>
  </si>
  <si>
    <t>998921201.S</t>
  </si>
  <si>
    <t>Presun hmôt pre montáž silnoprúdových rozvodov a zariadení v stavbe (objekte) výšky do 7 m</t>
  </si>
  <si>
    <t>%</t>
  </si>
  <si>
    <t>126</t>
  </si>
  <si>
    <t>PM</t>
  </si>
  <si>
    <t>Podružný materiál</t>
  </si>
  <si>
    <t>128</t>
  </si>
  <si>
    <t>D 95-M</t>
  </si>
  <si>
    <t>Revízie</t>
  </si>
  <si>
    <t>65</t>
  </si>
  <si>
    <t>950103003.S</t>
  </si>
  <si>
    <t>El. inšt. kontrola stavu el. okruhu vrátane inštal., ovládacích a istiacich prvkov, ale bez pripoj. spotrebičov v priestore bezp. nad 10 vývodov</t>
  </si>
  <si>
    <t>obv.</t>
  </si>
  <si>
    <t>130</t>
  </si>
  <si>
    <t>950106001.S</t>
  </si>
  <si>
    <t>Meranie pri revíziách meranie izolačných odporov na prívode do prípojkovej skrine rozvádzača alebo rozvodnice</t>
  </si>
  <si>
    <t>mer.</t>
  </si>
  <si>
    <t>132</t>
  </si>
  <si>
    <t>67</t>
  </si>
  <si>
    <t>950106003.S</t>
  </si>
  <si>
    <t>Meranie pri revíziách meranie izolačných odporov vnútorného zapojenia rozvádzača alebo rozvodnice</t>
  </si>
  <si>
    <t>134</t>
  </si>
  <si>
    <t>950106011.S</t>
  </si>
  <si>
    <t>Meranie pri revíziách zemného prechodového odporu celkového, ochranného vodiča</t>
  </si>
  <si>
    <t>136</t>
  </si>
  <si>
    <t>69</t>
  </si>
  <si>
    <t>950106012.S</t>
  </si>
  <si>
    <t>Meranie pri revíziách prechodového odporu ochranného spojenia alebo ochranného pospojovania</t>
  </si>
  <si>
    <t>138</t>
  </si>
  <si>
    <t>D VRN</t>
  </si>
  <si>
    <t>Investičné náklady neobsiahnuté v cenách</t>
  </si>
  <si>
    <t>000400022.S</t>
  </si>
  <si>
    <t>Projektové práce - stavebná časť (stavebné objekty vrátane ich technického vybavenia). náklady na dokumentáciu skutočného zhotovenia stavby</t>
  </si>
  <si>
    <t>eur</t>
  </si>
  <si>
    <t>140</t>
  </si>
  <si>
    <t>71</t>
  </si>
  <si>
    <t>001300031.S</t>
  </si>
  <si>
    <t>Kompletačná a koordinačná činnosť - koordinačná činnosť bez rozlíšenia</t>
  </si>
  <si>
    <t>142</t>
  </si>
  <si>
    <t>001400031.S</t>
  </si>
  <si>
    <t>Ostatné náklady stavby - práce na pamiatkových objektoch bez rozlíšenia</t>
  </si>
  <si>
    <t>144</t>
  </si>
  <si>
    <t>EPS - Elektrická požiarna signalizácia</t>
  </si>
  <si>
    <t xml:space="preserve">D1 - ROZVODNÉ VEDENIE SLABOPRÚD - DODÁVKA   </t>
  </si>
  <si>
    <t xml:space="preserve">D2 - ROZVODNÉ VEDENIE SLABOPRÚD - MONTÁŽ   </t>
  </si>
  <si>
    <t xml:space="preserve">D3 - ELEKTRICKÁ POŽIARNA SIGNALIZÁCIA - DODÁVKA   </t>
  </si>
  <si>
    <t xml:space="preserve">D4 - ELEKTRICKÁ POŽIARNA SIGNALIZÁCIA - MONTÁŽ   </t>
  </si>
  <si>
    <t>D5 - Ostatné montážné práce</t>
  </si>
  <si>
    <t>D1</t>
  </si>
  <si>
    <t xml:space="preserve">ROZVODNÉ VEDENIE SLABOPRÚD - DODÁVKA   </t>
  </si>
  <si>
    <t>Pol1</t>
  </si>
  <si>
    <t xml:space="preserve">SSKFH-V180 1x2x0,8 Lg P60-R B2ca-s1,d1,a1  Kábel pre kruhové vedenie</t>
  </si>
  <si>
    <t>Pol2</t>
  </si>
  <si>
    <t>SSKFH-V180 2x2x0,8 Lg P60-R B2ca-s1,d1,a1 Kábel pre ovládacie vedenie a sirény</t>
  </si>
  <si>
    <t>Pol4</t>
  </si>
  <si>
    <t>Protipožiarne príchytky požiarne Hilti - Jednoduchá trub. príchytka X-FB 7 a nastrelovací kliniec X-S 20 B3 MX</t>
  </si>
  <si>
    <t>Pol5</t>
  </si>
  <si>
    <t xml:space="preserve">3498 42 5 / FNA 6 x 30 M6/5  Protipožiarna hmoždinka FNA 6 x 30 M6/5 pre príchytku  KSA 14-25mm</t>
  </si>
  <si>
    <t>Pol6</t>
  </si>
  <si>
    <t>Držiak kábla (PS30-90) UDF 7</t>
  </si>
  <si>
    <t>Pol7</t>
  </si>
  <si>
    <t>Držiak kábla dvojitý (PS30-90) UEF7</t>
  </si>
  <si>
    <t>Pol8</t>
  </si>
  <si>
    <t>GRIP "M" 15, 2031 M 15 FS, funkčný pri požiari 60 min. vrátane oceľovej kotvy</t>
  </si>
  <si>
    <t>Pol9</t>
  </si>
  <si>
    <t>Drobný inštalačný materiál ( sadra, cementová malta, viazacia páska, skrutky, hmoždinky....)</t>
  </si>
  <si>
    <t>kmp</t>
  </si>
  <si>
    <t>D2</t>
  </si>
  <si>
    <t xml:space="preserve">ROZVODNÉ VEDENIE SLABOPRÚD - MONTÁŽ   </t>
  </si>
  <si>
    <t>Pol10</t>
  </si>
  <si>
    <t>Pol11</t>
  </si>
  <si>
    <t>Pol13</t>
  </si>
  <si>
    <t>Pol14</t>
  </si>
  <si>
    <t>Pol15</t>
  </si>
  <si>
    <t>Pol16</t>
  </si>
  <si>
    <t>Pol17</t>
  </si>
  <si>
    <t>Pol18</t>
  </si>
  <si>
    <t>D3</t>
  </si>
  <si>
    <t xml:space="preserve">ELEKTRICKÁ POŽIARNA SIGNALIZÁCIA - DODÁVKA   </t>
  </si>
  <si>
    <t>Pol22</t>
  </si>
  <si>
    <t>Multisenzorový hlásič MTD 533X</t>
  </si>
  <si>
    <t>Pol23</t>
  </si>
  <si>
    <t>Pätica pre automatický hlásič USB 502-6</t>
  </si>
  <si>
    <t>Pol24</t>
  </si>
  <si>
    <t>Manuálny tlačidlový hlásič MCP535X, červený</t>
  </si>
  <si>
    <t>Pol25</t>
  </si>
  <si>
    <t>Popisný štítok hlásiča</t>
  </si>
  <si>
    <t>Pol26</t>
  </si>
  <si>
    <t>Štítok so symbolom pre MCP535 a s nálepkou nad tlačidlo</t>
  </si>
  <si>
    <t>Pol31</t>
  </si>
  <si>
    <t>BX-FOL-RR maják na kruhovú linku- červený, červená šošovka</t>
  </si>
  <si>
    <t>Pol34</t>
  </si>
  <si>
    <t>Pomocný materiál 0,5 % z materiálu</t>
  </si>
  <si>
    <t>D4</t>
  </si>
  <si>
    <t xml:space="preserve">ELEKTRICKÁ POŽIARNA SIGNALIZÁCIA - MONTÁŽ   </t>
  </si>
  <si>
    <t>Pol38</t>
  </si>
  <si>
    <t>Pol39</t>
  </si>
  <si>
    <t>Pol40</t>
  </si>
  <si>
    <t>Pol41</t>
  </si>
  <si>
    <t>Pol42</t>
  </si>
  <si>
    <t>Pol46</t>
  </si>
  <si>
    <t>Pol49</t>
  </si>
  <si>
    <t>D5</t>
  </si>
  <si>
    <t>Ostatné montážné práce</t>
  </si>
  <si>
    <t>Pol50</t>
  </si>
  <si>
    <t>Oboznámenie sa s PD a s prevádzkou</t>
  </si>
  <si>
    <t>hod</t>
  </si>
  <si>
    <t>Pol51</t>
  </si>
  <si>
    <t>Vyznačenie trasy vedenia, šírky drážok alebo úchytných bodov, vyznačenie prechodu a krabíc</t>
  </si>
  <si>
    <t>Pol52</t>
  </si>
  <si>
    <t>Vytvorenie káblovej formy na konci kábla vrátane vyrovnania, odstránenia izolácie a označenie kábla.</t>
  </si>
  <si>
    <t>Pol53</t>
  </si>
  <si>
    <t>Prezvonenie káblov a meranie úseku slučky</t>
  </si>
  <si>
    <t>Pol54</t>
  </si>
  <si>
    <t>Zhotovenie profilových otvorov v murive do pr. 25mm</t>
  </si>
  <si>
    <t>Pol55</t>
  </si>
  <si>
    <t>Zhotovenie profilových otvorov v železobetóne do pr. 40mm</t>
  </si>
  <si>
    <t>Pol56</t>
  </si>
  <si>
    <t>drážkovanie steny pre uloženie kábla vrátane vyspravenia omietky</t>
  </si>
  <si>
    <t>Pol57</t>
  </si>
  <si>
    <t>Protipožiarny tmel HILTI</t>
  </si>
  <si>
    <t>kg</t>
  </si>
  <si>
    <t>Pol58</t>
  </si>
  <si>
    <t>Protipožiarny náter HILTI</t>
  </si>
  <si>
    <t>Pol59</t>
  </si>
  <si>
    <t>Minerálna plsť 140 kg/m3</t>
  </si>
  <si>
    <t>m2</t>
  </si>
  <si>
    <t>Pol60</t>
  </si>
  <si>
    <t>Uvedenie hlásiča do trvalej prevádzky, preskúšanie jeho funkcie a označenie</t>
  </si>
  <si>
    <t>Pol61</t>
  </si>
  <si>
    <t>Protipožiarne utesnenie káblov a prechodov cez steny</t>
  </si>
  <si>
    <t>Pol62</t>
  </si>
  <si>
    <t>Program konfiguračný, naprogramovanie systému</t>
  </si>
  <si>
    <t>Pol64</t>
  </si>
  <si>
    <t>Uvedenie ústredne a sytému do trvalej prevádzky</t>
  </si>
  <si>
    <t>Pol65</t>
  </si>
  <si>
    <t>Projektová dielenská dokumentácia a skutočného prevedenia</t>
  </si>
  <si>
    <t>Pol66</t>
  </si>
  <si>
    <t>Správa o východiskovej revízii, certifikáty, návod na obsluhu, zaškolenie</t>
  </si>
  <si>
    <t>Pol67</t>
  </si>
  <si>
    <t>Transportná réžia a réžijné náklady</t>
  </si>
  <si>
    <t>Pol68</t>
  </si>
  <si>
    <t>Iné materiály, montáž, atd., neuvedené vyššie, ale ktoré je nutné zahrnúť do celkového rozsahu prác podľa výkresov a praxe dodávateľa</t>
  </si>
  <si>
    <t>Pol69</t>
  </si>
  <si>
    <t>Prevádzkové náklady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</si>
</sst>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969696"/>
      <name val="Arial CE"/>
      <charset val="238"/>
    </font>
    <font>
      <sz val="10"/>
      <name val="Arial CE"/>
      <charset val="238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0"/>
      <name val="Arial CE"/>
      <charset val="238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85"/>
        <bgColor indexed="64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0" fillId="5" borderId="7" xfId="0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/>
      <protection locked="0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166" fontId="34" fillId="0" borderId="0" xfId="0" applyNumberFormat="1" applyFont="1"/>
    <xf numFmtId="166" fontId="34" fillId="0" borderId="15" xfId="0" applyNumberFormat="1" applyFont="1" applyBorder="1"/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6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6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6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  <colors>
    <mruColors>
      <color rgb="FFFFFF85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selection activeCell="AN9" sqref="AN9"/>
    </sheetView>
  </sheetViews>
  <sheetFormatPr defaultRowHeight="11.25"/>
  <cols>
    <col min="1" max="1" width="8.332031" customWidth="1"/>
    <col min="2" max="2" width="1.667969" customWidth="1"/>
    <col min="3" max="3" width="4.160156" customWidth="1"/>
    <col min="4" max="33" width="2.660156" customWidth="1"/>
    <col min="34" max="34" width="3.332031" customWidth="1"/>
    <col min="35" max="35" width="31.66016" customWidth="1"/>
    <col min="36" max="37" width="2.5" customWidth="1"/>
    <col min="38" max="38" width="8.332031" customWidth="1"/>
    <col min="39" max="39" width="3.332031" customWidth="1"/>
    <col min="40" max="40" width="13.33203" customWidth="1"/>
    <col min="41" max="41" width="7.5" customWidth="1"/>
    <col min="42" max="42" width="4.160156" customWidth="1"/>
    <col min="43" max="43" width="15.66016" hidden="1" customWidth="1"/>
    <col min="44" max="44" width="13.66016" customWidth="1"/>
    <col min="45" max="47" width="25.83203" hidden="1" customWidth="1"/>
    <col min="48" max="49" width="21.66016" hidden="1" customWidth="1"/>
    <col min="50" max="51" width="25" hidden="1" customWidth="1"/>
    <col min="52" max="52" width="21.66016" hidden="1" customWidth="1"/>
    <col min="53" max="53" width="19.16016" hidden="1" customWidth="1"/>
    <col min="54" max="54" width="25" hidden="1" customWidth="1"/>
    <col min="55" max="55" width="21.66016" hidden="1" customWidth="1"/>
    <col min="56" max="56" width="19.16016" hidden="1" customWidth="1"/>
    <col min="57" max="57" width="66.5" customWidth="1"/>
    <col min="71" max="91" width="9.332031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ht="36.95" customHeight="1">
      <c r="AR2" s="13" t="s">
        <v>5</v>
      </c>
      <c r="BS2" s="14" t="s">
        <v>6</v>
      </c>
      <c r="BT2" s="14" t="s">
        <v>7</v>
      </c>
    </row>
    <row r="3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ht="12" customHeight="1">
      <c r="B5" s="17"/>
      <c r="D5" s="21" t="s">
        <v>12</v>
      </c>
      <c r="K5" s="22" t="s">
        <v>13</v>
      </c>
      <c r="AR5" s="17"/>
      <c r="BE5" s="23" t="s">
        <v>14</v>
      </c>
      <c r="BS5" s="14" t="s">
        <v>6</v>
      </c>
    </row>
    <row r="6" ht="36.95" customHeight="1">
      <c r="B6" s="17"/>
      <c r="D6" s="24" t="s">
        <v>15</v>
      </c>
      <c r="K6" s="25" t="s">
        <v>16</v>
      </c>
      <c r="AR6" s="17"/>
      <c r="BE6" s="26"/>
      <c r="BS6" s="14" t="s">
        <v>6</v>
      </c>
    </row>
    <row r="7" ht="12" customHeight="1">
      <c r="B7" s="17"/>
      <c r="D7" s="27" t="s">
        <v>17</v>
      </c>
      <c r="K7" s="22" t="s">
        <v>1</v>
      </c>
      <c r="AK7" s="27" t="s">
        <v>18</v>
      </c>
      <c r="AN7" s="22" t="s">
        <v>1</v>
      </c>
      <c r="AR7" s="17"/>
      <c r="BE7" s="26"/>
      <c r="BS7" s="14" t="s">
        <v>6</v>
      </c>
    </row>
    <row r="8" ht="12" customHeight="1">
      <c r="B8" s="17"/>
      <c r="D8" s="27" t="s">
        <v>19</v>
      </c>
      <c r="K8" s="22" t="s">
        <v>20</v>
      </c>
      <c r="AK8" s="27" t="s">
        <v>21</v>
      </c>
      <c r="AN8" s="28">
        <v>45482</v>
      </c>
      <c r="AR8" s="17"/>
      <c r="BE8" s="26"/>
      <c r="BS8" s="14" t="s">
        <v>6</v>
      </c>
    </row>
    <row r="9" ht="14.45" customHeight="1">
      <c r="B9" s="17"/>
      <c r="AR9" s="17"/>
      <c r="BE9" s="26"/>
      <c r="BS9" s="14" t="s">
        <v>6</v>
      </c>
    </row>
    <row r="10" ht="12" customHeight="1">
      <c r="B10" s="17"/>
      <c r="D10" s="27" t="s">
        <v>22</v>
      </c>
      <c r="AK10" s="27" t="s">
        <v>23</v>
      </c>
      <c r="AN10" s="22" t="s">
        <v>24</v>
      </c>
      <c r="AR10" s="17"/>
      <c r="BE10" s="26"/>
      <c r="BS10" s="14" t="s">
        <v>6</v>
      </c>
    </row>
    <row r="11" ht="18.4" customHeight="1">
      <c r="B11" s="17"/>
      <c r="E11" s="22" t="s">
        <v>25</v>
      </c>
      <c r="AK11" s="27" t="s">
        <v>26</v>
      </c>
      <c r="AN11" s="22" t="s">
        <v>27</v>
      </c>
      <c r="AR11" s="17"/>
      <c r="BE11" s="26"/>
      <c r="BS11" s="14" t="s">
        <v>6</v>
      </c>
    </row>
    <row r="12" ht="6.95" customHeight="1">
      <c r="B12" s="17"/>
      <c r="AR12" s="17"/>
      <c r="BE12" s="26"/>
      <c r="BS12" s="14" t="s">
        <v>6</v>
      </c>
    </row>
    <row r="13" ht="12" customHeight="1">
      <c r="B13" s="17"/>
      <c r="D13" s="27" t="s">
        <v>28</v>
      </c>
      <c r="AK13" s="27" t="s">
        <v>23</v>
      </c>
      <c r="AN13" s="29" t="s">
        <v>29</v>
      </c>
      <c r="AR13" s="17"/>
      <c r="BE13" s="26"/>
      <c r="BS13" s="14" t="s">
        <v>6</v>
      </c>
    </row>
    <row r="14" ht="12.75">
      <c r="B14" s="17"/>
      <c r="E14" s="29" t="s">
        <v>30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26</v>
      </c>
      <c r="AN14" s="29" t="s">
        <v>31</v>
      </c>
      <c r="AR14" s="17"/>
      <c r="BE14" s="26"/>
      <c r="BS14" s="14" t="s">
        <v>6</v>
      </c>
    </row>
    <row r="15" ht="6.95" customHeight="1">
      <c r="B15" s="17"/>
      <c r="AR15" s="17"/>
      <c r="BE15" s="26"/>
      <c r="BS15" s="14" t="s">
        <v>3</v>
      </c>
    </row>
    <row r="16" ht="12" customHeight="1">
      <c r="B16" s="17"/>
      <c r="D16" s="31" t="s">
        <v>32</v>
      </c>
      <c r="AK16" s="27" t="s">
        <v>23</v>
      </c>
      <c r="AN16" s="22" t="s">
        <v>1</v>
      </c>
      <c r="AR16" s="17"/>
      <c r="BE16" s="26"/>
      <c r="BS16" s="14" t="s">
        <v>3</v>
      </c>
    </row>
    <row r="17" ht="18.4" customHeight="1">
      <c r="B17" s="17"/>
      <c r="E17" s="32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K17" s="27" t="s">
        <v>26</v>
      </c>
      <c r="AN17" s="22" t="s">
        <v>1</v>
      </c>
      <c r="AR17" s="17"/>
      <c r="BE17" s="26"/>
      <c r="BS17" s="14" t="s">
        <v>34</v>
      </c>
    </row>
    <row r="18" ht="6.95" customHeight="1">
      <c r="B18" s="17"/>
      <c r="AR18" s="17"/>
      <c r="BE18" s="26"/>
      <c r="BS18" s="14" t="s">
        <v>6</v>
      </c>
    </row>
    <row r="19" ht="12" customHeight="1">
      <c r="B19" s="17"/>
      <c r="D19" s="27" t="s">
        <v>35</v>
      </c>
      <c r="AK19" s="27" t="s">
        <v>23</v>
      </c>
      <c r="AN19" s="22" t="s">
        <v>1</v>
      </c>
      <c r="AR19" s="17"/>
      <c r="BE19" s="26"/>
      <c r="BS19" s="14" t="s">
        <v>6</v>
      </c>
    </row>
    <row r="20" ht="18.4" customHeight="1">
      <c r="B20" s="17"/>
      <c r="E20" s="33" t="s">
        <v>36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K20" s="27" t="s">
        <v>26</v>
      </c>
      <c r="AN20" s="22" t="s">
        <v>1</v>
      </c>
      <c r="AR20" s="17"/>
      <c r="BE20" s="26"/>
      <c r="BS20" s="14" t="s">
        <v>34</v>
      </c>
    </row>
    <row r="21" ht="6.95" customHeight="1">
      <c r="B21" s="17"/>
      <c r="AR21" s="17"/>
      <c r="BE21" s="26"/>
    </row>
    <row r="22" ht="12" customHeight="1">
      <c r="B22" s="17"/>
      <c r="D22" s="27" t="s">
        <v>37</v>
      </c>
      <c r="AR22" s="17"/>
      <c r="BE22" s="26"/>
    </row>
    <row r="23" ht="16.5" customHeight="1">
      <c r="B23" s="17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17"/>
      <c r="BE23" s="26"/>
    </row>
    <row r="24" ht="6.95" customHeight="1">
      <c r="B24" s="17"/>
      <c r="AR24" s="17"/>
      <c r="BE24" s="26"/>
    </row>
    <row r="25" ht="6.95" customHeight="1">
      <c r="B25" s="1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17"/>
      <c r="BE25" s="26"/>
    </row>
    <row r="26" s="1" customFormat="1" ht="25.9" customHeight="1">
      <c r="B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40548.449999999997</v>
      </c>
      <c r="AL26" s="38"/>
      <c r="AM26" s="38"/>
      <c r="AN26" s="38"/>
      <c r="AO26" s="38"/>
      <c r="AR26" s="36"/>
      <c r="BE26" s="26"/>
    </row>
    <row r="27" s="1" customFormat="1" ht="6.95" customHeight="1">
      <c r="B27" s="36"/>
      <c r="AR27" s="36"/>
      <c r="BE27" s="26"/>
    </row>
    <row r="28" s="1" customFormat="1" ht="12.75">
      <c r="B28" s="36"/>
      <c r="L28" s="40" t="s">
        <v>39</v>
      </c>
      <c r="M28" s="40"/>
      <c r="N28" s="40"/>
      <c r="O28" s="40"/>
      <c r="P28" s="40"/>
      <c r="W28" s="40" t="s">
        <v>40</v>
      </c>
      <c r="X28" s="40"/>
      <c r="Y28" s="40"/>
      <c r="Z28" s="40"/>
      <c r="AA28" s="40"/>
      <c r="AB28" s="40"/>
      <c r="AC28" s="40"/>
      <c r="AD28" s="40"/>
      <c r="AE28" s="40"/>
      <c r="AK28" s="40" t="s">
        <v>41</v>
      </c>
      <c r="AL28" s="40"/>
      <c r="AM28" s="40"/>
      <c r="AN28" s="40"/>
      <c r="AO28" s="40"/>
      <c r="AR28" s="36"/>
      <c r="BE28" s="26"/>
    </row>
    <row r="29" s="2" customFormat="1" ht="14.45" customHeight="1">
      <c r="B29" s="41"/>
      <c r="D29" s="27" t="s">
        <v>42</v>
      </c>
      <c r="F29" s="42" t="s">
        <v>43</v>
      </c>
      <c r="L29" s="43">
        <v>0.20000000000000001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5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ROUND(AV94, 2)</f>
        <v>0</v>
      </c>
      <c r="AL29" s="44"/>
      <c r="AM29" s="44"/>
      <c r="AN29" s="44"/>
      <c r="AO29" s="44"/>
      <c r="AP29" s="44"/>
      <c r="AQ29" s="44"/>
      <c r="AR29" s="46"/>
      <c r="AS29" s="44"/>
      <c r="AT29" s="44"/>
      <c r="AU29" s="44"/>
      <c r="AV29" s="44"/>
      <c r="AW29" s="44"/>
      <c r="AX29" s="44"/>
      <c r="AY29" s="44"/>
      <c r="AZ29" s="44"/>
      <c r="BE29" s="47"/>
    </row>
    <row r="30" s="2" customFormat="1" ht="14.45" customHeight="1">
      <c r="B30" s="41"/>
      <c r="F30" s="42" t="s">
        <v>44</v>
      </c>
      <c r="L30" s="43">
        <v>0.20000000000000001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>
        <f>ROUND(BA94, 2)</f>
        <v>40548.449999999997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>
        <f>ROUND(AW94, 2)</f>
        <v>8109.6899999999996</v>
      </c>
      <c r="AL30" s="44"/>
      <c r="AM30" s="44"/>
      <c r="AN30" s="44"/>
      <c r="AO30" s="44"/>
      <c r="AP30" s="44"/>
      <c r="AQ30" s="44"/>
      <c r="AR30" s="46"/>
      <c r="AS30" s="44"/>
      <c r="AT30" s="44"/>
      <c r="AU30" s="44"/>
      <c r="AV30" s="44"/>
      <c r="AW30" s="44"/>
      <c r="AX30" s="44"/>
      <c r="AY30" s="44"/>
      <c r="AZ30" s="44"/>
      <c r="BE30" s="47"/>
    </row>
    <row r="31" hidden="1" s="2" customFormat="1" ht="14.45" customHeight="1">
      <c r="B31" s="41"/>
      <c r="F31" s="27" t="s">
        <v>45</v>
      </c>
      <c r="L31" s="48">
        <v>0.20000000000000001</v>
      </c>
      <c r="M31" s="2"/>
      <c r="N31" s="2"/>
      <c r="O31" s="2"/>
      <c r="P31" s="2"/>
      <c r="W31" s="49">
        <f>ROUND(BB94, 2)</f>
        <v>0</v>
      </c>
      <c r="X31" s="2"/>
      <c r="Y31" s="2"/>
      <c r="Z31" s="2"/>
      <c r="AA31" s="2"/>
      <c r="AB31" s="2"/>
      <c r="AC31" s="2"/>
      <c r="AD31" s="2"/>
      <c r="AE31" s="2"/>
      <c r="AK31" s="49">
        <v>0</v>
      </c>
      <c r="AL31" s="2"/>
      <c r="AM31" s="2"/>
      <c r="AN31" s="2"/>
      <c r="AO31" s="2"/>
      <c r="AR31" s="41"/>
      <c r="BE31" s="47"/>
    </row>
    <row r="32" hidden="1" s="2" customFormat="1" ht="14.45" customHeight="1">
      <c r="B32" s="41"/>
      <c r="F32" s="27" t="s">
        <v>46</v>
      </c>
      <c r="L32" s="48">
        <v>0.20000000000000001</v>
      </c>
      <c r="M32" s="2"/>
      <c r="N32" s="2"/>
      <c r="O32" s="2"/>
      <c r="P32" s="2"/>
      <c r="W32" s="49">
        <f>ROUND(BC94, 2)</f>
        <v>0</v>
      </c>
      <c r="X32" s="2"/>
      <c r="Y32" s="2"/>
      <c r="Z32" s="2"/>
      <c r="AA32" s="2"/>
      <c r="AB32" s="2"/>
      <c r="AC32" s="2"/>
      <c r="AD32" s="2"/>
      <c r="AE32" s="2"/>
      <c r="AK32" s="49">
        <v>0</v>
      </c>
      <c r="AL32" s="2"/>
      <c r="AM32" s="2"/>
      <c r="AN32" s="2"/>
      <c r="AO32" s="2"/>
      <c r="AR32" s="41"/>
      <c r="BE32" s="47"/>
    </row>
    <row r="33" hidden="1" s="2" customFormat="1" ht="14.45" customHeight="1">
      <c r="B33" s="41"/>
      <c r="F33" s="42" t="s">
        <v>47</v>
      </c>
      <c r="L33" s="43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5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5">
        <v>0</v>
      </c>
      <c r="AL33" s="44"/>
      <c r="AM33" s="44"/>
      <c r="AN33" s="44"/>
      <c r="AO33" s="44"/>
      <c r="AP33" s="44"/>
      <c r="AQ33" s="44"/>
      <c r="AR33" s="46"/>
      <c r="AS33" s="44"/>
      <c r="AT33" s="44"/>
      <c r="AU33" s="44"/>
      <c r="AV33" s="44"/>
      <c r="AW33" s="44"/>
      <c r="AX33" s="44"/>
      <c r="AY33" s="44"/>
      <c r="AZ33" s="44"/>
      <c r="BE33" s="47"/>
    </row>
    <row r="34" s="1" customFormat="1" ht="6.95" customHeight="1">
      <c r="B34" s="36"/>
      <c r="AR34" s="36"/>
      <c r="BE34" s="26"/>
    </row>
    <row r="35" s="1" customFormat="1" ht="25.9" customHeight="1">
      <c r="B35" s="36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48658.139999999999</v>
      </c>
      <c r="AL35" s="52"/>
      <c r="AM35" s="52"/>
      <c r="AN35" s="52"/>
      <c r="AO35" s="56"/>
      <c r="AP35" s="50"/>
      <c r="AQ35" s="50"/>
      <c r="AR35" s="36"/>
    </row>
    <row r="36" s="1" customFormat="1" ht="6.95" customHeight="1">
      <c r="B36" s="36"/>
      <c r="AR36" s="36"/>
    </row>
    <row r="37" s="1" customFormat="1" ht="14.45" customHeight="1">
      <c r="B37" s="36"/>
      <c r="AR37" s="36"/>
    </row>
    <row r="38" ht="14.45" customHeight="1">
      <c r="B38" s="17"/>
      <c r="AR38" s="17"/>
    </row>
    <row r="39" ht="14.45" customHeight="1">
      <c r="B39" s="17"/>
      <c r="AR39" s="17"/>
    </row>
    <row r="40" ht="14.45" customHeight="1">
      <c r="B40" s="17"/>
      <c r="AR40" s="17"/>
    </row>
    <row r="41" ht="14.45" customHeight="1">
      <c r="B41" s="17"/>
      <c r="AR41" s="17"/>
    </row>
    <row r="42" ht="14.45" customHeight="1">
      <c r="B42" s="17"/>
      <c r="AR42" s="17"/>
    </row>
    <row r="43" ht="14.45" customHeight="1">
      <c r="B43" s="17"/>
      <c r="AR43" s="17"/>
    </row>
    <row r="44" ht="14.45" customHeight="1">
      <c r="B44" s="17"/>
      <c r="AR44" s="17"/>
    </row>
    <row r="45" ht="14.45" customHeight="1">
      <c r="B45" s="17"/>
      <c r="AR45" s="17"/>
    </row>
    <row r="46" ht="14.45" customHeight="1">
      <c r="B46" s="17"/>
      <c r="AR46" s="17"/>
    </row>
    <row r="47" ht="14.45" customHeight="1">
      <c r="B47" s="17"/>
      <c r="AR47" s="17"/>
    </row>
    <row r="48" ht="14.45" customHeight="1">
      <c r="B48" s="17"/>
      <c r="AR48" s="17"/>
    </row>
    <row r="49" s="1" customFormat="1" ht="14.45" customHeight="1">
      <c r="B49" s="36"/>
      <c r="D49" s="57" t="s">
        <v>51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52</v>
      </c>
      <c r="AI49" s="58"/>
      <c r="AJ49" s="58"/>
      <c r="AK49" s="58"/>
      <c r="AL49" s="58"/>
      <c r="AM49" s="58"/>
      <c r="AN49" s="58"/>
      <c r="AO49" s="58"/>
      <c r="AR49" s="36"/>
    </row>
    <row r="50">
      <c r="B50" s="17"/>
      <c r="AR50" s="17"/>
    </row>
    <row r="51">
      <c r="B51" s="17"/>
      <c r="AR51" s="17"/>
    </row>
    <row r="52">
      <c r="B52" s="17"/>
      <c r="AR52" s="17"/>
    </row>
    <row r="53">
      <c r="B53" s="17"/>
      <c r="AR53" s="17"/>
    </row>
    <row r="54">
      <c r="B54" s="17"/>
      <c r="AR54" s="17"/>
    </row>
    <row r="55">
      <c r="B55" s="17"/>
      <c r="AR55" s="17"/>
    </row>
    <row r="56">
      <c r="B56" s="17"/>
      <c r="AR56" s="17"/>
    </row>
    <row r="57">
      <c r="B57" s="17"/>
      <c r="AR57" s="17"/>
    </row>
    <row r="58">
      <c r="B58" s="17"/>
      <c r="AR58" s="17"/>
    </row>
    <row r="59">
      <c r="B59" s="17"/>
      <c r="AR59" s="17"/>
    </row>
    <row r="60" s="1" customFormat="1" ht="12.75">
      <c r="B60" s="36"/>
      <c r="D60" s="59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9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9" t="s">
        <v>53</v>
      </c>
      <c r="AI60" s="38"/>
      <c r="AJ60" s="38"/>
      <c r="AK60" s="38"/>
      <c r="AL60" s="38"/>
      <c r="AM60" s="59" t="s">
        <v>54</v>
      </c>
      <c r="AN60" s="38"/>
      <c r="AO60" s="38"/>
      <c r="AR60" s="36"/>
    </row>
    <row r="61">
      <c r="B61" s="17"/>
      <c r="AR61" s="17"/>
    </row>
    <row r="62">
      <c r="B62" s="17"/>
      <c r="AR62" s="17"/>
    </row>
    <row r="63">
      <c r="B63" s="17"/>
      <c r="AR63" s="17"/>
    </row>
    <row r="64" s="1" customFormat="1" ht="12.75">
      <c r="B64" s="36"/>
      <c r="D64" s="57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56</v>
      </c>
      <c r="AI64" s="58"/>
      <c r="AJ64" s="58"/>
      <c r="AK64" s="58"/>
      <c r="AL64" s="58"/>
      <c r="AM64" s="58"/>
      <c r="AN64" s="58"/>
      <c r="AO64" s="58"/>
      <c r="AR64" s="36"/>
    </row>
    <row r="65">
      <c r="B65" s="17"/>
      <c r="AR65" s="17"/>
    </row>
    <row r="66">
      <c r="B66" s="17"/>
      <c r="AI66" s="60" t="s">
        <v>57</v>
      </c>
      <c r="AJ66" s="60"/>
      <c r="AK66" s="60"/>
      <c r="AL66" s="60"/>
      <c r="AM66" s="60"/>
      <c r="AN66" s="60"/>
      <c r="AO66" s="60"/>
      <c r="AR66" s="17"/>
    </row>
    <row r="67">
      <c r="B67" s="17"/>
      <c r="AI67" s="60"/>
      <c r="AJ67" s="60"/>
      <c r="AK67" s="60"/>
      <c r="AL67" s="60"/>
      <c r="AM67" s="60"/>
      <c r="AN67" s="60"/>
      <c r="AO67" s="60"/>
      <c r="AR67" s="17"/>
    </row>
    <row r="68">
      <c r="B68" s="17"/>
      <c r="AI68" s="60"/>
      <c r="AJ68" s="60"/>
      <c r="AK68" s="60"/>
      <c r="AL68" s="60"/>
      <c r="AM68" s="60"/>
      <c r="AN68" s="60"/>
      <c r="AO68" s="60"/>
      <c r="AR68" s="17"/>
    </row>
    <row r="69">
      <c r="B69" s="17"/>
      <c r="AI69" s="60"/>
      <c r="AJ69" s="60"/>
      <c r="AK69" s="60"/>
      <c r="AL69" s="60"/>
      <c r="AM69" s="60"/>
      <c r="AN69" s="60"/>
      <c r="AO69" s="60"/>
      <c r="AR69" s="17"/>
    </row>
    <row r="70">
      <c r="B70" s="17"/>
      <c r="AI70" s="60"/>
      <c r="AJ70" s="60"/>
      <c r="AK70" s="60"/>
      <c r="AL70" s="60"/>
      <c r="AM70" s="60"/>
      <c r="AN70" s="60"/>
      <c r="AO70" s="60"/>
      <c r="AR70" s="17"/>
    </row>
    <row r="71">
      <c r="B71" s="17"/>
      <c r="AI71" s="60"/>
      <c r="AJ71" s="60"/>
      <c r="AK71" s="60"/>
      <c r="AL71" s="60"/>
      <c r="AM71" s="60"/>
      <c r="AN71" s="60"/>
      <c r="AO71" s="60"/>
      <c r="AR71" s="17"/>
    </row>
    <row r="72">
      <c r="B72" s="17"/>
      <c r="AI72" s="60"/>
      <c r="AJ72" s="60"/>
      <c r="AK72" s="60"/>
      <c r="AL72" s="60"/>
      <c r="AM72" s="60"/>
      <c r="AN72" s="60"/>
      <c r="AO72" s="60"/>
      <c r="AR72" s="17"/>
    </row>
    <row r="73">
      <c r="B73" s="17"/>
      <c r="AI73" s="60"/>
      <c r="AJ73" s="60"/>
      <c r="AK73" s="60"/>
      <c r="AL73" s="60"/>
      <c r="AM73" s="60"/>
      <c r="AN73" s="60"/>
      <c r="AO73" s="60"/>
      <c r="AR73" s="17"/>
    </row>
    <row r="74">
      <c r="B74" s="17"/>
      <c r="AR74" s="17"/>
    </row>
    <row r="75" s="1" customFormat="1" ht="12.75">
      <c r="B75" s="36"/>
      <c r="D75" s="59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9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9" t="s">
        <v>53</v>
      </c>
      <c r="AI75" s="38"/>
      <c r="AJ75" s="38"/>
      <c r="AK75" s="38"/>
      <c r="AL75" s="38"/>
      <c r="AM75" s="59" t="s">
        <v>54</v>
      </c>
      <c r="AN75" s="38"/>
      <c r="AO75" s="38"/>
      <c r="AR75" s="36"/>
    </row>
    <row r="76" s="1" customFormat="1">
      <c r="B76" s="36"/>
      <c r="AR76" s="36"/>
    </row>
    <row r="77" s="1" customFormat="1" ht="6.95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6"/>
    </row>
    <row r="81" s="1" customFormat="1" ht="6.95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6"/>
    </row>
    <row r="82" s="1" customFormat="1" ht="24.95" customHeight="1">
      <c r="B82" s="36"/>
      <c r="C82" s="18" t="s">
        <v>58</v>
      </c>
      <c r="AR82" s="36"/>
    </row>
    <row r="83" s="1" customFormat="1" ht="6.95" customHeight="1">
      <c r="B83" s="36"/>
      <c r="AR83" s="36"/>
    </row>
    <row r="84" s="3" customFormat="1" ht="12" customHeight="1">
      <c r="B84" s="65"/>
      <c r="C84" s="27" t="s">
        <v>12</v>
      </c>
      <c r="L84" s="3" t="str">
        <f>K5</f>
        <v>VO-019</v>
      </c>
      <c r="AR84" s="65"/>
    </row>
    <row r="85" s="4" customFormat="1" ht="36.95" customHeight="1">
      <c r="B85" s="66"/>
      <c r="C85" s="67" t="s">
        <v>15</v>
      </c>
      <c r="L85" s="68" t="str">
        <f>K6</f>
        <v>Dodanie a montáž elektroinštalácií a elektrickej požiarnej signalizácie stavby - Adaptácia podkrovia Veľkého kaštieľa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R85" s="66"/>
    </row>
    <row r="86" s="1" customFormat="1" ht="6.95" customHeight="1">
      <c r="B86" s="36"/>
      <c r="AR86" s="36"/>
    </row>
    <row r="87" s="1" customFormat="1" ht="12" customHeight="1">
      <c r="B87" s="36"/>
      <c r="C87" s="27" t="s">
        <v>19</v>
      </c>
      <c r="L87" s="69" t="str">
        <f>IF(K8="","",K8)</f>
        <v>Cífer</v>
      </c>
      <c r="AI87" s="27" t="s">
        <v>21</v>
      </c>
      <c r="AM87" s="70">
        <f>IF(AN8= "","",AN8)</f>
        <v>45482</v>
      </c>
      <c r="AN87" s="70"/>
      <c r="AR87" s="36"/>
    </row>
    <row r="88" s="1" customFormat="1" ht="6.95" customHeight="1">
      <c r="B88" s="36"/>
      <c r="AR88" s="36"/>
    </row>
    <row r="89" s="1" customFormat="1" ht="15.2" customHeight="1">
      <c r="B89" s="36"/>
      <c r="C89" s="27" t="s">
        <v>22</v>
      </c>
      <c r="L89" s="3" t="str">
        <f>IF(E11= "","",E11)</f>
        <v>Obecné služby Cífer, s. r. o.</v>
      </c>
      <c r="AI89" s="31" t="s">
        <v>32</v>
      </c>
      <c r="AM89" s="71" t="str">
        <f>IF(E17="","",E17)</f>
        <v>Ing. Dorušinec Róbert</v>
      </c>
      <c r="AN89" s="3"/>
      <c r="AO89" s="3"/>
      <c r="AP89" s="3"/>
      <c r="AR89" s="36"/>
      <c r="AS89" s="72" t="s">
        <v>59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</row>
    <row r="90" s="1" customFormat="1" ht="15.2" customHeight="1">
      <c r="B90" s="36"/>
      <c r="C90" s="27" t="s">
        <v>28</v>
      </c>
      <c r="L90" s="3" t="str">
        <f>IF(E14= "Vyplň údaj","",E14)</f>
        <v>MARELL s.r.o.</v>
      </c>
      <c r="AI90" s="27" t="s">
        <v>35</v>
      </c>
      <c r="AM90" s="71" t="str">
        <f>IF(E20="","",E20)</f>
        <v>Ľuboš Adamkovič</v>
      </c>
      <c r="AN90" s="3"/>
      <c r="AO90" s="3"/>
      <c r="AP90" s="3"/>
      <c r="AR90" s="36"/>
      <c r="AS90" s="76"/>
      <c r="AT90" s="77"/>
      <c r="BD90" s="78"/>
    </row>
    <row r="91" s="1" customFormat="1" ht="10.9" customHeight="1">
      <c r="B91" s="36"/>
      <c r="AR91" s="36"/>
      <c r="AS91" s="76"/>
      <c r="AT91" s="77"/>
      <c r="BD91" s="78"/>
    </row>
    <row r="92" s="1" customFormat="1" ht="29.25" customHeight="1">
      <c r="B92" s="36"/>
      <c r="C92" s="79" t="s">
        <v>60</v>
      </c>
      <c r="D92" s="80"/>
      <c r="E92" s="80"/>
      <c r="F92" s="80"/>
      <c r="G92" s="80"/>
      <c r="H92" s="81"/>
      <c r="I92" s="82" t="s">
        <v>61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62</v>
      </c>
      <c r="AH92" s="80"/>
      <c r="AI92" s="80"/>
      <c r="AJ92" s="80"/>
      <c r="AK92" s="80"/>
      <c r="AL92" s="80"/>
      <c r="AM92" s="80"/>
      <c r="AN92" s="82" t="s">
        <v>63</v>
      </c>
      <c r="AO92" s="80"/>
      <c r="AP92" s="84"/>
      <c r="AQ92" s="85" t="s">
        <v>64</v>
      </c>
      <c r="AR92" s="36"/>
      <c r="AS92" s="86" t="s">
        <v>65</v>
      </c>
      <c r="AT92" s="87" t="s">
        <v>66</v>
      </c>
      <c r="AU92" s="87" t="s">
        <v>67</v>
      </c>
      <c r="AV92" s="87" t="s">
        <v>68</v>
      </c>
      <c r="AW92" s="87" t="s">
        <v>69</v>
      </c>
      <c r="AX92" s="87" t="s">
        <v>70</v>
      </c>
      <c r="AY92" s="87" t="s">
        <v>71</v>
      </c>
      <c r="AZ92" s="87" t="s">
        <v>72</v>
      </c>
      <c r="BA92" s="87" t="s">
        <v>73</v>
      </c>
      <c r="BB92" s="87" t="s">
        <v>74</v>
      </c>
      <c r="BC92" s="87" t="s">
        <v>75</v>
      </c>
      <c r="BD92" s="88" t="s">
        <v>76</v>
      </c>
    </row>
    <row r="93" s="1" customFormat="1" ht="10.9" customHeight="1">
      <c r="B93" s="36"/>
      <c r="AR93" s="36"/>
      <c r="AS93" s="89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="5" customFormat="1" ht="32.45" customHeight="1">
      <c r="B94" s="90"/>
      <c r="C94" s="91" t="s">
        <v>77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ROUND(SUM(AG95:AG96),2)</f>
        <v>40548.449999999997</v>
      </c>
      <c r="AH94" s="93"/>
      <c r="AI94" s="93"/>
      <c r="AJ94" s="93"/>
      <c r="AK94" s="93"/>
      <c r="AL94" s="93"/>
      <c r="AM94" s="93"/>
      <c r="AN94" s="94">
        <f>SUM(AG94,AT94)</f>
        <v>48658.139999999999</v>
      </c>
      <c r="AO94" s="94"/>
      <c r="AP94" s="94"/>
      <c r="AQ94" s="95" t="s">
        <v>1</v>
      </c>
      <c r="AR94" s="90"/>
      <c r="AS94" s="96">
        <f>ROUND(SUM(AS95:AS96),2)</f>
        <v>0</v>
      </c>
      <c r="AT94" s="97">
        <f>ROUND(SUM(AV94:AW94),2)</f>
        <v>8109.6899999999996</v>
      </c>
      <c r="AU94" s="98">
        <f>ROUND(SUM(AU95:AU96),5)</f>
        <v>0</v>
      </c>
      <c r="AV94" s="97">
        <f>ROUND(AZ94*L29,2)</f>
        <v>0</v>
      </c>
      <c r="AW94" s="97">
        <f>ROUND(BA94*L30,2)</f>
        <v>8109.6899999999996</v>
      </c>
      <c r="AX94" s="97">
        <f>ROUND(BB94*L29,2)</f>
        <v>0</v>
      </c>
      <c r="AY94" s="97">
        <f>ROUND(BC94*L30,2)</f>
        <v>0</v>
      </c>
      <c r="AZ94" s="97">
        <f>ROUND(SUM(AZ95:AZ96),2)</f>
        <v>0</v>
      </c>
      <c r="BA94" s="97">
        <f>ROUND(SUM(BA95:BA96),2)</f>
        <v>40548.449999999997</v>
      </c>
      <c r="BB94" s="97">
        <f>ROUND(SUM(BB95:BB96),2)</f>
        <v>0</v>
      </c>
      <c r="BC94" s="97">
        <f>ROUND(SUM(BC95:BC96),2)</f>
        <v>0</v>
      </c>
      <c r="BD94" s="99">
        <f>ROUND(SUM(BD95:BD96),2)</f>
        <v>0</v>
      </c>
      <c r="BS94" s="100" t="s">
        <v>78</v>
      </c>
      <c r="BT94" s="100" t="s">
        <v>79</v>
      </c>
      <c r="BU94" s="101" t="s">
        <v>80</v>
      </c>
      <c r="BV94" s="100" t="s">
        <v>81</v>
      </c>
      <c r="BW94" s="100" t="s">
        <v>4</v>
      </c>
      <c r="BX94" s="100" t="s">
        <v>82</v>
      </c>
      <c r="CL94" s="100" t="s">
        <v>1</v>
      </c>
    </row>
    <row r="95" s="6" customFormat="1" ht="16.5" customHeight="1">
      <c r="A95" s="102" t="s">
        <v>83</v>
      </c>
      <c r="B95" s="103"/>
      <c r="C95" s="104"/>
      <c r="D95" s="105" t="s">
        <v>84</v>
      </c>
      <c r="E95" s="105"/>
      <c r="F95" s="105"/>
      <c r="G95" s="105"/>
      <c r="H95" s="105"/>
      <c r="I95" s="106"/>
      <c r="J95" s="105" t="s">
        <v>85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'ELE - Elektroinštalácia'!J30</f>
        <v>32981.599999999999</v>
      </c>
      <c r="AH95" s="106"/>
      <c r="AI95" s="106"/>
      <c r="AJ95" s="106"/>
      <c r="AK95" s="106"/>
      <c r="AL95" s="106"/>
      <c r="AM95" s="106"/>
      <c r="AN95" s="107">
        <f>SUM(AG95,AT95)</f>
        <v>39577.919999999998</v>
      </c>
      <c r="AO95" s="106"/>
      <c r="AP95" s="106"/>
      <c r="AQ95" s="108" t="s">
        <v>86</v>
      </c>
      <c r="AR95" s="103"/>
      <c r="AS95" s="109">
        <v>0</v>
      </c>
      <c r="AT95" s="110">
        <f>ROUND(SUM(AV95:AW95),2)</f>
        <v>6596.3199999999997</v>
      </c>
      <c r="AU95" s="111">
        <f>'ELE - Elektroinštalácia'!P124</f>
        <v>0</v>
      </c>
      <c r="AV95" s="110">
        <f>'ELE - Elektroinštalácia'!J33</f>
        <v>0</v>
      </c>
      <c r="AW95" s="110">
        <f>'ELE - Elektroinštalácia'!J34</f>
        <v>6596.3199999999997</v>
      </c>
      <c r="AX95" s="110">
        <f>'ELE - Elektroinštalácia'!J35</f>
        <v>0</v>
      </c>
      <c r="AY95" s="110">
        <f>'ELE - Elektroinštalácia'!J36</f>
        <v>0</v>
      </c>
      <c r="AZ95" s="110">
        <f>'ELE - Elektroinštalácia'!F33</f>
        <v>0</v>
      </c>
      <c r="BA95" s="110">
        <f>'ELE - Elektroinštalácia'!F34</f>
        <v>32981.599999999999</v>
      </c>
      <c r="BB95" s="110">
        <f>'ELE - Elektroinštalácia'!F35</f>
        <v>0</v>
      </c>
      <c r="BC95" s="110">
        <f>'ELE - Elektroinštalácia'!F36</f>
        <v>0</v>
      </c>
      <c r="BD95" s="112">
        <f>'ELE - Elektroinštalácia'!F37</f>
        <v>0</v>
      </c>
      <c r="BT95" s="113" t="s">
        <v>87</v>
      </c>
      <c r="BV95" s="113" t="s">
        <v>81</v>
      </c>
      <c r="BW95" s="113" t="s">
        <v>88</v>
      </c>
      <c r="BX95" s="113" t="s">
        <v>4</v>
      </c>
      <c r="CL95" s="113" t="s">
        <v>1</v>
      </c>
      <c r="CM95" s="113" t="s">
        <v>79</v>
      </c>
    </row>
    <row r="96" s="6" customFormat="1" ht="16.5" customHeight="1">
      <c r="A96" s="102" t="s">
        <v>83</v>
      </c>
      <c r="B96" s="103"/>
      <c r="C96" s="104"/>
      <c r="D96" s="105" t="s">
        <v>89</v>
      </c>
      <c r="E96" s="105"/>
      <c r="F96" s="105"/>
      <c r="G96" s="105"/>
      <c r="H96" s="105"/>
      <c r="I96" s="106"/>
      <c r="J96" s="105" t="s">
        <v>90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'EPS - Elektrická požiarna...'!J30</f>
        <v>7566.8500000000004</v>
      </c>
      <c r="AH96" s="106"/>
      <c r="AI96" s="106"/>
      <c r="AJ96" s="106"/>
      <c r="AK96" s="106"/>
      <c r="AL96" s="106"/>
      <c r="AM96" s="106"/>
      <c r="AN96" s="107">
        <f>SUM(AG96,AT96)</f>
        <v>9080.2200000000012</v>
      </c>
      <c r="AO96" s="106"/>
      <c r="AP96" s="106"/>
      <c r="AQ96" s="108" t="s">
        <v>86</v>
      </c>
      <c r="AR96" s="103"/>
      <c r="AS96" s="114">
        <v>0</v>
      </c>
      <c r="AT96" s="115">
        <f>ROUND(SUM(AV96:AW96),2)</f>
        <v>1513.3699999999999</v>
      </c>
      <c r="AU96" s="116">
        <f>'EPS - Elektrická požiarna...'!P121</f>
        <v>0</v>
      </c>
      <c r="AV96" s="115">
        <f>'EPS - Elektrická požiarna...'!J33</f>
        <v>0</v>
      </c>
      <c r="AW96" s="115">
        <f>'EPS - Elektrická požiarna...'!J34</f>
        <v>1513.3699999999999</v>
      </c>
      <c r="AX96" s="115">
        <f>'EPS - Elektrická požiarna...'!J35</f>
        <v>0</v>
      </c>
      <c r="AY96" s="115">
        <f>'EPS - Elektrická požiarna...'!J36</f>
        <v>0</v>
      </c>
      <c r="AZ96" s="115">
        <f>'EPS - Elektrická požiarna...'!F33</f>
        <v>0</v>
      </c>
      <c r="BA96" s="115">
        <f>'EPS - Elektrická požiarna...'!F34</f>
        <v>7566.8500000000004</v>
      </c>
      <c r="BB96" s="115">
        <f>'EPS - Elektrická požiarna...'!F35</f>
        <v>0</v>
      </c>
      <c r="BC96" s="115">
        <f>'EPS - Elektrická požiarna...'!F36</f>
        <v>0</v>
      </c>
      <c r="BD96" s="117">
        <f>'EPS - Elektrická požiarna...'!F37</f>
        <v>0</v>
      </c>
      <c r="BT96" s="113" t="s">
        <v>87</v>
      </c>
      <c r="BV96" s="113" t="s">
        <v>81</v>
      </c>
      <c r="BW96" s="113" t="s">
        <v>91</v>
      </c>
      <c r="BX96" s="113" t="s">
        <v>4</v>
      </c>
      <c r="CL96" s="113" t="s">
        <v>1</v>
      </c>
      <c r="CM96" s="113" t="s">
        <v>79</v>
      </c>
    </row>
    <row r="97" s="1" customFormat="1" ht="30" customHeight="1">
      <c r="B97" s="36"/>
      <c r="AR97" s="36"/>
    </row>
    <row r="98" s="1" customFormat="1" ht="6.95" customHeight="1"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36"/>
    </row>
  </sheetData>
  <mergeCells count="49">
    <mergeCell ref="E20:Z20"/>
    <mergeCell ref="E17:Z1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AR2:BE2"/>
    <mergeCell ref="AI66:AO73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</mergeCells>
  <hyperlinks>
    <hyperlink ref="A95" location="'ELE - Elektroinštalácia'!C2" display="/"/>
    <hyperlink ref="A96" location="'EPS - Elektrická požiarn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 topLeftCell="A116">
      <selection activeCell="I128" sqref="I128:I205"/>
    </sheetView>
  </sheetViews>
  <sheetFormatPr defaultRowHeight="11.25"/>
  <cols>
    <col min="1" max="1" width="8.332031" customWidth="1"/>
    <col min="2" max="2" width="1.171875" customWidth="1"/>
    <col min="3" max="3" width="4.160156" customWidth="1"/>
    <col min="4" max="4" width="4.332031" customWidth="1"/>
    <col min="5" max="5" width="17.16016" customWidth="1"/>
    <col min="6" max="6" width="50.83203" customWidth="1"/>
    <col min="7" max="7" width="7.5" customWidth="1"/>
    <col min="8" max="8" width="14" customWidth="1"/>
    <col min="9" max="9" width="15.83203" customWidth="1"/>
    <col min="10" max="10" width="22.33203" customWidth="1"/>
    <col min="11" max="11" width="22.33203" hidden="1" customWidth="1"/>
    <col min="12" max="12" width="9.332031" customWidth="1"/>
    <col min="13" max="13" width="10.83203" hidden="1" customWidth="1"/>
    <col min="14" max="14" width="9.332031" hidden="1"/>
    <col min="15" max="20" width="14.16016" hidden="1" customWidth="1"/>
    <col min="21" max="21" width="16.33203" hidden="1" customWidth="1"/>
    <col min="22" max="22" width="12.33203" customWidth="1"/>
    <col min="23" max="23" width="16.33203" customWidth="1"/>
    <col min="24" max="24" width="12.33203" customWidth="1"/>
    <col min="25" max="25" width="15" customWidth="1"/>
    <col min="26" max="26" width="11" customWidth="1"/>
    <col min="27" max="27" width="15" customWidth="1"/>
    <col min="28" max="28" width="16.33203" customWidth="1"/>
    <col min="29" max="29" width="11" customWidth="1"/>
    <col min="30" max="30" width="15" customWidth="1"/>
    <col min="31" max="31" width="16.33203" customWidth="1"/>
    <col min="44" max="65" width="9.332031" hidden="1"/>
  </cols>
  <sheetData>
    <row r="2" ht="36.95" customHeight="1">
      <c r="L2" s="13" t="s">
        <v>5</v>
      </c>
      <c r="AT2" s="14" t="s">
        <v>88</v>
      </c>
    </row>
    <row r="3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ht="24.95" customHeight="1">
      <c r="B4" s="17"/>
      <c r="D4" s="18" t="s">
        <v>92</v>
      </c>
      <c r="L4" s="17"/>
      <c r="M4" s="118" t="s">
        <v>9</v>
      </c>
      <c r="AT4" s="14" t="s">
        <v>3</v>
      </c>
    </row>
    <row r="5" ht="6.95" customHeight="1">
      <c r="B5" s="17"/>
      <c r="L5" s="17"/>
    </row>
    <row r="6" ht="12" customHeight="1">
      <c r="B6" s="17"/>
      <c r="D6" s="27" t="s">
        <v>15</v>
      </c>
      <c r="L6" s="17"/>
    </row>
    <row r="7" ht="26.25" customHeight="1">
      <c r="B7" s="17"/>
      <c r="E7" s="119" t="str">
        <f>'Rekapitulácia stavby'!K6</f>
        <v>Dodanie a montáž elektroinštalácií a elektrickej požiarnej signalizácie stavby - Adaptácia podkrovia Veľkého kaštieľa</v>
      </c>
      <c r="F7" s="120"/>
      <c r="G7" s="120"/>
      <c r="H7" s="120"/>
      <c r="L7" s="17"/>
    </row>
    <row r="8" s="1" customFormat="1" ht="12" customHeight="1">
      <c r="B8" s="36"/>
      <c r="D8" s="27" t="s">
        <v>93</v>
      </c>
      <c r="L8" s="36"/>
    </row>
    <row r="9" s="1" customFormat="1" ht="16.5" customHeight="1">
      <c r="B9" s="36"/>
      <c r="E9" s="68" t="s">
        <v>94</v>
      </c>
      <c r="F9" s="1"/>
      <c r="G9" s="1"/>
      <c r="H9" s="1"/>
      <c r="L9" s="36"/>
    </row>
    <row r="10" s="1" customFormat="1">
      <c r="B10" s="36"/>
      <c r="L10" s="36"/>
    </row>
    <row r="11" s="1" customFormat="1" ht="12" customHeight="1">
      <c r="B11" s="36"/>
      <c r="D11" s="27" t="s">
        <v>17</v>
      </c>
      <c r="F11" s="22" t="s">
        <v>1</v>
      </c>
      <c r="I11" s="27" t="s">
        <v>18</v>
      </c>
      <c r="J11" s="22" t="s">
        <v>1</v>
      </c>
      <c r="L11" s="36"/>
    </row>
    <row r="12" s="1" customFormat="1" ht="12" customHeight="1">
      <c r="B12" s="36"/>
      <c r="D12" s="31" t="s">
        <v>95</v>
      </c>
      <c r="E12" s="3"/>
      <c r="F12" s="22" t="s">
        <v>96</v>
      </c>
      <c r="I12" s="27" t="s">
        <v>21</v>
      </c>
      <c r="J12" s="70">
        <f>'Rekapitulácia stavby'!AN8</f>
        <v>45482</v>
      </c>
      <c r="L12" s="36"/>
    </row>
    <row r="13" s="1" customFormat="1" ht="10.9" customHeight="1">
      <c r="B13" s="36"/>
      <c r="L13" s="36"/>
    </row>
    <row r="14" s="1" customFormat="1" ht="12" customHeight="1">
      <c r="B14" s="36"/>
      <c r="D14" s="27" t="s">
        <v>22</v>
      </c>
      <c r="I14" s="27" t="s">
        <v>23</v>
      </c>
      <c r="J14" s="22" t="s">
        <v>24</v>
      </c>
      <c r="L14" s="36"/>
    </row>
    <row r="15" s="1" customFormat="1" ht="18" customHeight="1">
      <c r="B15" s="36"/>
      <c r="E15" s="22" t="s">
        <v>25</v>
      </c>
      <c r="I15" s="27" t="s">
        <v>26</v>
      </c>
      <c r="J15" s="22" t="s">
        <v>27</v>
      </c>
      <c r="L15" s="36"/>
    </row>
    <row r="16" s="1" customFormat="1" ht="6.95" customHeight="1">
      <c r="B16" s="36"/>
      <c r="L16" s="36"/>
    </row>
    <row r="17" s="1" customFormat="1" ht="12" customHeight="1">
      <c r="B17" s="36"/>
      <c r="D17" s="27" t="s">
        <v>28</v>
      </c>
      <c r="I17" s="27" t="s">
        <v>23</v>
      </c>
      <c r="J17" s="121" t="str">
        <f>'Rekapitulácia stavby'!AN13</f>
        <v>46572716</v>
      </c>
      <c r="L17" s="36"/>
    </row>
    <row r="18" s="1" customFormat="1" ht="18" customHeight="1">
      <c r="B18" s="36"/>
      <c r="E18" s="121" t="str">
        <f>'Rekapitulácia stavby'!E14</f>
        <v>MARELL s.r.o.</v>
      </c>
      <c r="F18" s="22"/>
      <c r="G18" s="22"/>
      <c r="H18" s="22"/>
      <c r="I18" s="27" t="s">
        <v>26</v>
      </c>
      <c r="J18" s="121" t="str">
        <f>'Rekapitulácia stavby'!AN14</f>
        <v>SK2023484474</v>
      </c>
      <c r="L18" s="36"/>
    </row>
    <row r="19" s="1" customFormat="1" ht="6.95" customHeight="1">
      <c r="B19" s="36"/>
      <c r="L19" s="36"/>
    </row>
    <row r="20" s="1" customFormat="1" ht="12" customHeight="1">
      <c r="B20" s="36"/>
      <c r="D20" s="31" t="s">
        <v>32</v>
      </c>
      <c r="I20" s="27" t="s">
        <v>23</v>
      </c>
      <c r="J20" s="22" t="str">
        <f>IF('Rekapitulácia stavby'!AN16="","",'Rekapitulácia stavby'!AN16)</f>
        <v/>
      </c>
      <c r="L20" s="36"/>
    </row>
    <row r="21" s="1" customFormat="1" ht="18" customHeight="1">
      <c r="B21" s="36"/>
      <c r="E21" s="22" t="str">
        <f>IF('Rekapitulácia stavby'!E17="","",'Rekapitulácia stavby'!E17)</f>
        <v>Ing. Dorušinec Róbert</v>
      </c>
      <c r="I21" s="27" t="s">
        <v>26</v>
      </c>
      <c r="J21" s="22" t="str">
        <f>IF('Rekapitulácia stavby'!AN17="","",'Rekapitulácia stavby'!AN17)</f>
        <v/>
      </c>
      <c r="L21" s="36"/>
    </row>
    <row r="22" s="1" customFormat="1" ht="6.95" customHeight="1">
      <c r="B22" s="36"/>
      <c r="L22" s="36"/>
    </row>
    <row r="23" s="1" customFormat="1" ht="12" customHeight="1">
      <c r="B23" s="36"/>
      <c r="D23" s="27" t="s">
        <v>35</v>
      </c>
      <c r="I23" s="27" t="s">
        <v>23</v>
      </c>
      <c r="J23" s="22" t="str">
        <f>IF('Rekapitulácia stavby'!AN19="","",'Rekapitulácia stavby'!AN19)</f>
        <v/>
      </c>
      <c r="L23" s="36"/>
    </row>
    <row r="24" s="1" customFormat="1" ht="18" customHeight="1">
      <c r="B24" s="36"/>
      <c r="E24" s="22" t="str">
        <f>IF('Rekapitulácia stavby'!E20="","",'Rekapitulácia stavby'!E20)</f>
        <v>Ľuboš Adamkovič</v>
      </c>
      <c r="I24" s="27" t="s">
        <v>26</v>
      </c>
      <c r="J24" s="22" t="str">
        <f>IF('Rekapitulácia stavby'!AN20="","",'Rekapitulácia stavby'!AN20)</f>
        <v/>
      </c>
      <c r="L24" s="36"/>
    </row>
    <row r="25" s="1" customFormat="1" ht="6.95" customHeight="1">
      <c r="B25" s="36"/>
      <c r="L25" s="36"/>
    </row>
    <row r="26" s="1" customFormat="1" ht="12" customHeight="1">
      <c r="B26" s="36"/>
      <c r="D26" s="27" t="s">
        <v>37</v>
      </c>
      <c r="L26" s="36"/>
    </row>
    <row r="27" s="7" customFormat="1" ht="16.5" customHeight="1">
      <c r="B27" s="122"/>
      <c r="E27" s="34" t="s">
        <v>1</v>
      </c>
      <c r="F27" s="34"/>
      <c r="G27" s="34"/>
      <c r="H27" s="34"/>
      <c r="L27" s="122"/>
    </row>
    <row r="28" s="1" customFormat="1" ht="6.95" customHeight="1">
      <c r="B28" s="36"/>
      <c r="L28" s="36"/>
    </row>
    <row r="29" s="1" customFormat="1" ht="6.95" customHeight="1">
      <c r="B29" s="36"/>
      <c r="D29" s="74"/>
      <c r="E29" s="74"/>
      <c r="F29" s="74"/>
      <c r="G29" s="74"/>
      <c r="H29" s="74"/>
      <c r="I29" s="74"/>
      <c r="J29" s="74"/>
      <c r="K29" s="74"/>
      <c r="L29" s="36"/>
    </row>
    <row r="30" s="1" customFormat="1" ht="25.35" customHeight="1">
      <c r="B30" s="36"/>
      <c r="D30" s="123" t="s">
        <v>38</v>
      </c>
      <c r="J30" s="94">
        <f>ROUND(J124, 2)</f>
        <v>32981.599999999999</v>
      </c>
      <c r="L30" s="36"/>
    </row>
    <row r="31" s="1" customFormat="1" ht="6.95" customHeight="1">
      <c r="B31" s="36"/>
      <c r="D31" s="74"/>
      <c r="E31" s="74"/>
      <c r="F31" s="74"/>
      <c r="G31" s="74"/>
      <c r="H31" s="74"/>
      <c r="I31" s="74"/>
      <c r="J31" s="74"/>
      <c r="K31" s="74"/>
      <c r="L31" s="36"/>
    </row>
    <row r="32" s="1" customFormat="1" ht="14.45" customHeight="1">
      <c r="B32" s="36"/>
      <c r="F32" s="40" t="s">
        <v>40</v>
      </c>
      <c r="I32" s="40" t="s">
        <v>39</v>
      </c>
      <c r="J32" s="40" t="s">
        <v>41</v>
      </c>
      <c r="L32" s="36"/>
    </row>
    <row r="33" s="1" customFormat="1" ht="14.45" customHeight="1">
      <c r="B33" s="36"/>
      <c r="D33" s="77" t="s">
        <v>42</v>
      </c>
      <c r="E33" s="42" t="s">
        <v>43</v>
      </c>
      <c r="F33" s="124">
        <f>ROUND((SUM(BE124:BE205)),  2)</f>
        <v>0</v>
      </c>
      <c r="G33" s="125"/>
      <c r="H33" s="125"/>
      <c r="I33" s="126">
        <v>0.20000000000000001</v>
      </c>
      <c r="J33" s="124">
        <f>ROUND(((SUM(BE124:BE205))*I33),  2)</f>
        <v>0</v>
      </c>
      <c r="L33" s="36"/>
    </row>
    <row r="34" s="1" customFormat="1" ht="14.45" customHeight="1">
      <c r="B34" s="36"/>
      <c r="E34" s="42" t="s">
        <v>44</v>
      </c>
      <c r="F34" s="124">
        <f>ROUND((SUM(BF124:BF205)),  2)</f>
        <v>32981.599999999999</v>
      </c>
      <c r="G34" s="125"/>
      <c r="H34" s="125"/>
      <c r="I34" s="126">
        <v>0.20000000000000001</v>
      </c>
      <c r="J34" s="124">
        <f>ROUND(((SUM(BF124:BF205))*I34),  2)</f>
        <v>6596.3199999999997</v>
      </c>
      <c r="L34" s="36"/>
    </row>
    <row r="35" hidden="1" s="1" customFormat="1" ht="14.45" customHeight="1">
      <c r="B35" s="36"/>
      <c r="E35" s="27" t="s">
        <v>45</v>
      </c>
      <c r="F35" s="127">
        <f>ROUND((SUM(BG124:BG205)),  2)</f>
        <v>0</v>
      </c>
      <c r="I35" s="128">
        <v>0.20000000000000001</v>
      </c>
      <c r="J35" s="127">
        <f>0</f>
        <v>0</v>
      </c>
      <c r="L35" s="36"/>
    </row>
    <row r="36" hidden="1" s="1" customFormat="1" ht="14.45" customHeight="1">
      <c r="B36" s="36"/>
      <c r="E36" s="27" t="s">
        <v>46</v>
      </c>
      <c r="F36" s="127">
        <f>ROUND((SUM(BH124:BH205)),  2)</f>
        <v>0</v>
      </c>
      <c r="I36" s="128">
        <v>0.20000000000000001</v>
      </c>
      <c r="J36" s="127">
        <f>0</f>
        <v>0</v>
      </c>
      <c r="L36" s="36"/>
    </row>
    <row r="37" hidden="1" s="1" customFormat="1" ht="14.45" customHeight="1">
      <c r="B37" s="36"/>
      <c r="E37" s="42" t="s">
        <v>47</v>
      </c>
      <c r="F37" s="124">
        <f>ROUND((SUM(BI124:BI205)),  2)</f>
        <v>0</v>
      </c>
      <c r="G37" s="125"/>
      <c r="H37" s="125"/>
      <c r="I37" s="126">
        <v>0</v>
      </c>
      <c r="J37" s="124">
        <f>0</f>
        <v>0</v>
      </c>
      <c r="L37" s="36"/>
    </row>
    <row r="38" s="1" customFormat="1" ht="6.95" customHeight="1">
      <c r="B38" s="36"/>
      <c r="L38" s="36"/>
    </row>
    <row r="39" s="1" customFormat="1" ht="25.35" customHeight="1">
      <c r="B39" s="36"/>
      <c r="C39" s="129"/>
      <c r="D39" s="130" t="s">
        <v>48</v>
      </c>
      <c r="E39" s="81"/>
      <c r="F39" s="81"/>
      <c r="G39" s="131" t="s">
        <v>49</v>
      </c>
      <c r="H39" s="132" t="s">
        <v>50</v>
      </c>
      <c r="I39" s="81"/>
      <c r="J39" s="133">
        <f>SUM(J30:J37)</f>
        <v>39577.919999999998</v>
      </c>
      <c r="K39" s="134"/>
      <c r="L39" s="36"/>
    </row>
    <row r="40" s="1" customFormat="1" ht="14.45" customHeight="1">
      <c r="B40" s="36"/>
      <c r="L40" s="36"/>
    </row>
    <row r="41" ht="14.45" customHeight="1">
      <c r="B41" s="17"/>
      <c r="L41" s="17"/>
    </row>
    <row r="42" ht="14.45" customHeight="1">
      <c r="B42" s="17"/>
      <c r="L42" s="17"/>
    </row>
    <row r="43" ht="14.45" customHeight="1">
      <c r="B43" s="17"/>
      <c r="L43" s="17"/>
    </row>
    <row r="44" ht="14.45" customHeight="1">
      <c r="B44" s="17"/>
      <c r="L44" s="17"/>
    </row>
    <row r="45" ht="14.45" customHeight="1">
      <c r="B45" s="17"/>
      <c r="L45" s="17"/>
    </row>
    <row r="46" ht="14.45" customHeight="1">
      <c r="B46" s="17"/>
      <c r="L46" s="17"/>
    </row>
    <row r="47" ht="14.45" customHeight="1">
      <c r="B47" s="17"/>
      <c r="L47" s="17"/>
    </row>
    <row r="48" ht="14.45" customHeight="1">
      <c r="B48" s="17"/>
      <c r="L48" s="17"/>
    </row>
    <row r="49" ht="14.45" customHeight="1">
      <c r="B49" s="17"/>
      <c r="L49" s="17"/>
    </row>
    <row r="50" s="1" customFormat="1" ht="14.45" customHeight="1">
      <c r="B50" s="36"/>
      <c r="D50" s="57" t="s">
        <v>51</v>
      </c>
      <c r="E50" s="58"/>
      <c r="F50" s="58"/>
      <c r="G50" s="57" t="s">
        <v>52</v>
      </c>
      <c r="H50" s="58"/>
      <c r="I50" s="58"/>
      <c r="J50" s="58"/>
      <c r="K50" s="58"/>
      <c r="L50" s="3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 ht="12.75">
      <c r="B61" s="36"/>
      <c r="D61" s="59" t="s">
        <v>53</v>
      </c>
      <c r="E61" s="38"/>
      <c r="F61" s="135" t="s">
        <v>54</v>
      </c>
      <c r="G61" s="59" t="s">
        <v>53</v>
      </c>
      <c r="H61" s="38"/>
      <c r="I61" s="38"/>
      <c r="J61" s="136" t="s">
        <v>54</v>
      </c>
      <c r="K61" s="38"/>
      <c r="L61" s="36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 ht="12.75">
      <c r="B65" s="36"/>
      <c r="D65" s="57" t="s">
        <v>55</v>
      </c>
      <c r="E65" s="58"/>
      <c r="F65" s="58"/>
      <c r="G65" s="57" t="s">
        <v>56</v>
      </c>
      <c r="H65" s="58"/>
      <c r="I65" s="58"/>
      <c r="J65" s="58"/>
      <c r="K65" s="58"/>
      <c r="L65" s="36"/>
    </row>
    <row r="66">
      <c r="B66" s="17"/>
      <c r="L66" s="17"/>
    </row>
    <row r="67">
      <c r="B67" s="17"/>
      <c r="H67" s="60" t="s">
        <v>57</v>
      </c>
      <c r="I67" s="60"/>
      <c r="J67" s="60"/>
      <c r="L67" s="17"/>
    </row>
    <row r="68">
      <c r="B68" s="17"/>
      <c r="H68" s="60"/>
      <c r="I68" s="60"/>
      <c r="J68" s="60"/>
      <c r="L68" s="17"/>
    </row>
    <row r="69">
      <c r="B69" s="17"/>
      <c r="H69" s="60"/>
      <c r="I69" s="60"/>
      <c r="J69" s="60"/>
      <c r="L69" s="17"/>
    </row>
    <row r="70">
      <c r="B70" s="17"/>
      <c r="H70" s="60"/>
      <c r="I70" s="60"/>
      <c r="J70" s="60"/>
      <c r="L70" s="17"/>
    </row>
    <row r="71">
      <c r="B71" s="17"/>
      <c r="H71" s="60"/>
      <c r="I71" s="60"/>
      <c r="J71" s="60"/>
      <c r="L71" s="17"/>
    </row>
    <row r="72">
      <c r="B72" s="17"/>
      <c r="H72" s="60"/>
      <c r="I72" s="60"/>
      <c r="J72" s="60"/>
      <c r="L72" s="17"/>
    </row>
    <row r="73">
      <c r="B73" s="17"/>
      <c r="H73" s="60"/>
      <c r="I73" s="60"/>
      <c r="J73" s="60"/>
      <c r="L73" s="17"/>
    </row>
    <row r="74">
      <c r="B74" s="17"/>
      <c r="L74" s="17"/>
    </row>
    <row r="75">
      <c r="B75" s="17"/>
      <c r="L75" s="17"/>
    </row>
    <row r="76" s="1" customFormat="1" ht="12.75">
      <c r="B76" s="36"/>
      <c r="D76" s="59" t="s">
        <v>53</v>
      </c>
      <c r="E76" s="38"/>
      <c r="F76" s="135" t="s">
        <v>54</v>
      </c>
      <c r="G76" s="59" t="s">
        <v>53</v>
      </c>
      <c r="H76" s="38"/>
      <c r="I76" s="38"/>
      <c r="J76" s="136" t="s">
        <v>54</v>
      </c>
      <c r="K76" s="38"/>
      <c r="L76" s="36"/>
    </row>
    <row r="77" s="1" customFormat="1" ht="14.45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36"/>
    </row>
    <row r="81" s="1" customFormat="1" ht="6.95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36"/>
    </row>
    <row r="82" s="1" customFormat="1" ht="24.95" customHeight="1">
      <c r="B82" s="36"/>
      <c r="C82" s="18" t="s">
        <v>97</v>
      </c>
      <c r="L82" s="36"/>
    </row>
    <row r="83" s="1" customFormat="1" ht="6.95" customHeight="1">
      <c r="B83" s="36"/>
      <c r="L83" s="36"/>
    </row>
    <row r="84" s="1" customFormat="1" ht="12" customHeight="1">
      <c r="B84" s="36"/>
      <c r="C84" s="27" t="s">
        <v>15</v>
      </c>
      <c r="L84" s="36"/>
    </row>
    <row r="85" s="1" customFormat="1" ht="26.25" customHeight="1">
      <c r="B85" s="36"/>
      <c r="E85" s="119" t="str">
        <f>E7</f>
        <v>Dodanie a montáž elektroinštalácií a elektrickej požiarnej signalizácie stavby - Adaptácia podkrovia Veľkého kaštieľa</v>
      </c>
      <c r="F85" s="120"/>
      <c r="G85" s="120"/>
      <c r="H85" s="120"/>
      <c r="L85" s="36"/>
    </row>
    <row r="86" s="1" customFormat="1" ht="12" customHeight="1">
      <c r="B86" s="36"/>
      <c r="C86" s="27" t="s">
        <v>93</v>
      </c>
      <c r="L86" s="36"/>
    </row>
    <row r="87" s="1" customFormat="1" ht="16.5" customHeight="1">
      <c r="B87" s="36"/>
      <c r="E87" s="68" t="str">
        <f>E9</f>
        <v>ELE - Elektroinštalácia</v>
      </c>
      <c r="F87" s="1"/>
      <c r="G87" s="1"/>
      <c r="H87" s="1"/>
      <c r="L87" s="36"/>
    </row>
    <row r="88" s="1" customFormat="1" ht="6.95" customHeight="1">
      <c r="B88" s="36"/>
      <c r="L88" s="36"/>
    </row>
    <row r="89" s="1" customFormat="1" ht="12" customHeight="1">
      <c r="B89" s="36"/>
      <c r="C89" s="27" t="s">
        <v>19</v>
      </c>
      <c r="E89" s="3" t="s">
        <v>20</v>
      </c>
      <c r="F89" s="22" t="str">
        <f>F12</f>
        <v xml:space="preserve"> </v>
      </c>
      <c r="I89" s="27" t="s">
        <v>21</v>
      </c>
      <c r="J89" s="70">
        <f>IF(J12="","",J12)</f>
        <v>45482</v>
      </c>
      <c r="L89" s="36"/>
    </row>
    <row r="90" s="1" customFormat="1" ht="6.95" customHeight="1">
      <c r="B90" s="36"/>
      <c r="L90" s="36"/>
    </row>
    <row r="91" s="1" customFormat="1" ht="15.2" customHeight="1">
      <c r="B91" s="36"/>
      <c r="C91" s="27" t="s">
        <v>22</v>
      </c>
      <c r="F91" s="22" t="str">
        <f>E15</f>
        <v>Obecné služby Cífer, s. r. o.</v>
      </c>
      <c r="I91" s="31" t="s">
        <v>32</v>
      </c>
      <c r="J91" s="34" t="str">
        <f>E21</f>
        <v>Ing. Dorušinec Róbert</v>
      </c>
      <c r="L91" s="36"/>
    </row>
    <row r="92" s="1" customFormat="1" ht="15.2" customHeight="1">
      <c r="B92" s="36"/>
      <c r="C92" s="27" t="s">
        <v>28</v>
      </c>
      <c r="F92" s="22" t="str">
        <f>IF(E18="","",E18)</f>
        <v>MARELL s.r.o.</v>
      </c>
      <c r="I92" s="27" t="s">
        <v>35</v>
      </c>
      <c r="J92" s="34" t="str">
        <f>E24</f>
        <v>Ľuboš Adamkovič</v>
      </c>
      <c r="L92" s="36"/>
    </row>
    <row r="93" s="1" customFormat="1" ht="10.35" customHeight="1">
      <c r="B93" s="36"/>
      <c r="L93" s="36"/>
    </row>
    <row r="94" s="1" customFormat="1" ht="29.25" customHeight="1">
      <c r="B94" s="36"/>
      <c r="C94" s="137" t="s">
        <v>98</v>
      </c>
      <c r="D94" s="129"/>
      <c r="E94" s="129"/>
      <c r="F94" s="129"/>
      <c r="G94" s="129"/>
      <c r="H94" s="129"/>
      <c r="I94" s="129"/>
      <c r="J94" s="138" t="s">
        <v>99</v>
      </c>
      <c r="K94" s="129"/>
      <c r="L94" s="36"/>
    </row>
    <row r="95" s="1" customFormat="1" ht="10.35" customHeight="1">
      <c r="B95" s="36"/>
      <c r="L95" s="36"/>
    </row>
    <row r="96" s="1" customFormat="1" ht="22.9" customHeight="1">
      <c r="B96" s="36"/>
      <c r="C96" s="139" t="s">
        <v>100</v>
      </c>
      <c r="J96" s="94">
        <f>J124</f>
        <v>32981.599999999999</v>
      </c>
      <c r="L96" s="36"/>
      <c r="AU96" s="14" t="s">
        <v>101</v>
      </c>
    </row>
    <row r="97" s="8" customFormat="1" ht="24.95" customHeight="1">
      <c r="B97" s="140"/>
      <c r="D97" s="141" t="s">
        <v>102</v>
      </c>
      <c r="E97" s="142"/>
      <c r="F97" s="142"/>
      <c r="G97" s="142"/>
      <c r="H97" s="142"/>
      <c r="I97" s="142"/>
      <c r="J97" s="143">
        <f>J126</f>
        <v>6926.7500000000009</v>
      </c>
      <c r="L97" s="140"/>
    </row>
    <row r="98" s="9" customFormat="1" ht="19.9" customHeight="1">
      <c r="B98" s="144"/>
      <c r="D98" s="145" t="s">
        <v>103</v>
      </c>
      <c r="E98" s="146"/>
      <c r="F98" s="146"/>
      <c r="G98" s="146"/>
      <c r="H98" s="146"/>
      <c r="I98" s="146"/>
      <c r="J98" s="147">
        <f>J127</f>
        <v>6926.7500000000009</v>
      </c>
      <c r="L98" s="144"/>
    </row>
    <row r="99" s="8" customFormat="1" ht="24.95" customHeight="1">
      <c r="B99" s="140"/>
      <c r="D99" s="141" t="s">
        <v>104</v>
      </c>
      <c r="E99" s="142"/>
      <c r="F99" s="142"/>
      <c r="G99" s="142"/>
      <c r="H99" s="142"/>
      <c r="I99" s="142"/>
      <c r="J99" s="143">
        <f>J136</f>
        <v>10.59</v>
      </c>
      <c r="L99" s="140"/>
    </row>
    <row r="100" s="9" customFormat="1" ht="19.9" customHeight="1">
      <c r="B100" s="144"/>
      <c r="D100" s="145" t="s">
        <v>105</v>
      </c>
      <c r="E100" s="146"/>
      <c r="F100" s="146"/>
      <c r="G100" s="146"/>
      <c r="H100" s="146"/>
      <c r="I100" s="146"/>
      <c r="J100" s="147">
        <f>J137</f>
        <v>10.59</v>
      </c>
      <c r="L100" s="144"/>
    </row>
    <row r="101" s="8" customFormat="1" ht="24.95" customHeight="1">
      <c r="B101" s="140"/>
      <c r="D101" s="141" t="s">
        <v>106</v>
      </c>
      <c r="E101" s="142"/>
      <c r="F101" s="142"/>
      <c r="G101" s="142"/>
      <c r="H101" s="142"/>
      <c r="I101" s="142"/>
      <c r="J101" s="143">
        <f>J143</f>
        <v>25244.259999999998</v>
      </c>
      <c r="L101" s="140"/>
    </row>
    <row r="102" s="9" customFormat="1" ht="19.9" customHeight="1">
      <c r="B102" s="144"/>
      <c r="D102" s="145" t="s">
        <v>107</v>
      </c>
      <c r="E102" s="146"/>
      <c r="F102" s="146"/>
      <c r="G102" s="146"/>
      <c r="H102" s="146"/>
      <c r="I102" s="146"/>
      <c r="J102" s="147">
        <f>J144</f>
        <v>24455.369999999999</v>
      </c>
      <c r="L102" s="144"/>
    </row>
    <row r="103" s="9" customFormat="1" ht="19.9" customHeight="1">
      <c r="B103" s="144"/>
      <c r="D103" s="145" t="s">
        <v>108</v>
      </c>
      <c r="E103" s="146"/>
      <c r="F103" s="146"/>
      <c r="G103" s="146"/>
      <c r="H103" s="146"/>
      <c r="I103" s="146"/>
      <c r="J103" s="147">
        <f>J196</f>
        <v>788.88999999999999</v>
      </c>
      <c r="L103" s="144"/>
    </row>
    <row r="104" s="8" customFormat="1" ht="24.95" customHeight="1">
      <c r="B104" s="140"/>
      <c r="D104" s="141" t="s">
        <v>109</v>
      </c>
      <c r="E104" s="142"/>
      <c r="F104" s="142"/>
      <c r="G104" s="142"/>
      <c r="H104" s="142"/>
      <c r="I104" s="142"/>
      <c r="J104" s="143">
        <f>J202</f>
        <v>800</v>
      </c>
      <c r="L104" s="140"/>
    </row>
    <row r="105" s="1" customFormat="1" ht="21.75" customHeight="1">
      <c r="B105" s="36"/>
      <c r="L105" s="36"/>
    </row>
    <row r="106" s="1" customFormat="1" ht="6.95" customHeight="1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36"/>
    </row>
    <row r="110" s="1" customFormat="1" ht="6.95" customHeight="1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36"/>
    </row>
    <row r="111" s="1" customFormat="1" ht="24.95" customHeight="1">
      <c r="B111" s="36"/>
      <c r="C111" s="18" t="s">
        <v>110</v>
      </c>
      <c r="L111" s="36"/>
    </row>
    <row r="112" s="1" customFormat="1" ht="6.95" customHeight="1">
      <c r="B112" s="36"/>
      <c r="L112" s="36"/>
    </row>
    <row r="113" s="1" customFormat="1" ht="12" customHeight="1">
      <c r="B113" s="36"/>
      <c r="C113" s="27" t="s">
        <v>15</v>
      </c>
      <c r="L113" s="36"/>
    </row>
    <row r="114" s="1" customFormat="1" ht="26.25" customHeight="1">
      <c r="B114" s="36"/>
      <c r="E114" s="119" t="str">
        <f>E7</f>
        <v>Dodanie a montáž elektroinštalácií a elektrickej požiarnej signalizácie stavby - Adaptácia podkrovia Veľkého kaštieľa</v>
      </c>
      <c r="F114" s="120"/>
      <c r="G114" s="120"/>
      <c r="H114" s="120"/>
      <c r="L114" s="36"/>
    </row>
    <row r="115" s="1" customFormat="1" ht="12" customHeight="1">
      <c r="B115" s="36"/>
      <c r="C115" s="27" t="s">
        <v>93</v>
      </c>
      <c r="L115" s="36"/>
    </row>
    <row r="116" s="1" customFormat="1" ht="16.5" customHeight="1">
      <c r="B116" s="36"/>
      <c r="E116" s="68" t="str">
        <f>E9</f>
        <v>ELE - Elektroinštalácia</v>
      </c>
      <c r="F116" s="1"/>
      <c r="G116" s="1"/>
      <c r="H116" s="1"/>
      <c r="L116" s="36"/>
    </row>
    <row r="117" s="1" customFormat="1" ht="6.95" customHeight="1">
      <c r="B117" s="36"/>
      <c r="L117" s="36"/>
    </row>
    <row r="118" s="1" customFormat="1" ht="12" customHeight="1">
      <c r="B118" s="36"/>
      <c r="C118" s="27" t="s">
        <v>19</v>
      </c>
      <c r="E118" s="3" t="s">
        <v>20</v>
      </c>
      <c r="F118" s="22" t="str">
        <f>F12</f>
        <v xml:space="preserve"> </v>
      </c>
      <c r="I118" s="27" t="s">
        <v>21</v>
      </c>
      <c r="J118" s="70">
        <f>IF(J12="","",J12)</f>
        <v>45482</v>
      </c>
      <c r="L118" s="36"/>
    </row>
    <row r="119" s="1" customFormat="1" ht="6.95" customHeight="1">
      <c r="B119" s="36"/>
      <c r="L119" s="36"/>
    </row>
    <row r="120" s="1" customFormat="1" ht="15.2" customHeight="1">
      <c r="B120" s="36"/>
      <c r="C120" s="27" t="s">
        <v>22</v>
      </c>
      <c r="F120" s="22" t="str">
        <f>E15</f>
        <v>Obecné služby Cífer, s. r. o.</v>
      </c>
      <c r="I120" s="31" t="s">
        <v>32</v>
      </c>
      <c r="J120" s="34" t="str">
        <f>E21</f>
        <v>Ing. Dorušinec Róbert</v>
      </c>
      <c r="L120" s="36"/>
    </row>
    <row r="121" s="1" customFormat="1" ht="15.2" customHeight="1">
      <c r="B121" s="36"/>
      <c r="C121" s="27" t="s">
        <v>28</v>
      </c>
      <c r="F121" s="22" t="str">
        <f>IF(E18="","",E18)</f>
        <v>MARELL s.r.o.</v>
      </c>
      <c r="I121" s="27" t="s">
        <v>35</v>
      </c>
      <c r="J121" s="34" t="str">
        <f>E24</f>
        <v>Ľuboš Adamkovič</v>
      </c>
      <c r="L121" s="36"/>
    </row>
    <row r="122" s="1" customFormat="1" ht="10.35" customHeight="1">
      <c r="B122" s="36"/>
      <c r="L122" s="36"/>
    </row>
    <row r="123" s="10" customFormat="1" ht="29.25" customHeight="1">
      <c r="B123" s="148"/>
      <c r="C123" s="149" t="s">
        <v>111</v>
      </c>
      <c r="D123" s="150" t="s">
        <v>64</v>
      </c>
      <c r="E123" s="150" t="s">
        <v>60</v>
      </c>
      <c r="F123" s="150" t="s">
        <v>61</v>
      </c>
      <c r="G123" s="150" t="s">
        <v>112</v>
      </c>
      <c r="H123" s="150" t="s">
        <v>113</v>
      </c>
      <c r="I123" s="150" t="s">
        <v>114</v>
      </c>
      <c r="J123" s="151" t="s">
        <v>99</v>
      </c>
      <c r="K123" s="152" t="s">
        <v>115</v>
      </c>
      <c r="L123" s="148"/>
      <c r="M123" s="86" t="s">
        <v>1</v>
      </c>
      <c r="N123" s="87" t="s">
        <v>42</v>
      </c>
      <c r="O123" s="87" t="s">
        <v>116</v>
      </c>
      <c r="P123" s="87" t="s">
        <v>117</v>
      </c>
      <c r="Q123" s="87" t="s">
        <v>118</v>
      </c>
      <c r="R123" s="87" t="s">
        <v>119</v>
      </c>
      <c r="S123" s="87" t="s">
        <v>120</v>
      </c>
      <c r="T123" s="88" t="s">
        <v>121</v>
      </c>
    </row>
    <row r="124" s="1" customFormat="1" ht="22.9" customHeight="1">
      <c r="B124" s="36"/>
      <c r="C124" s="91" t="s">
        <v>100</v>
      </c>
      <c r="I124" s="153"/>
      <c r="J124" s="154">
        <f>BK124</f>
        <v>32981.599999999999</v>
      </c>
      <c r="L124" s="36"/>
      <c r="M124" s="89"/>
      <c r="N124" s="74"/>
      <c r="O124" s="74"/>
      <c r="P124" s="155">
        <f>P126+P136+P143+P202</f>
        <v>0</v>
      </c>
      <c r="Q124" s="74"/>
      <c r="R124" s="155">
        <f>R126+R136+R143+R202</f>
        <v>0</v>
      </c>
      <c r="S124" s="74"/>
      <c r="T124" s="156">
        <f>T126+T136+T143+T202</f>
        <v>0</v>
      </c>
      <c r="AT124" s="14" t="s">
        <v>78</v>
      </c>
      <c r="AU124" s="14" t="s">
        <v>101</v>
      </c>
      <c r="BK124" s="157">
        <f>BK126+BK136+BK143+BK202</f>
        <v>32981.599999999999</v>
      </c>
    </row>
    <row r="125" s="1" customFormat="1" ht="22.9" customHeight="1">
      <c r="B125" s="36"/>
      <c r="C125" s="91"/>
      <c r="I125" s="158" t="s">
        <v>122</v>
      </c>
      <c r="J125" s="154"/>
      <c r="L125" s="36"/>
      <c r="M125" s="159"/>
      <c r="P125" s="160"/>
      <c r="R125" s="160"/>
      <c r="T125" s="161"/>
      <c r="AT125" s="14"/>
      <c r="AU125" s="14"/>
      <c r="BK125" s="157"/>
    </row>
    <row r="126" s="11" customFormat="1" ht="25.9" customHeight="1">
      <c r="B126" s="162"/>
      <c r="D126" s="163" t="s">
        <v>78</v>
      </c>
      <c r="E126" s="164" t="s">
        <v>123</v>
      </c>
      <c r="F126" s="164" t="s">
        <v>124</v>
      </c>
      <c r="I126" s="153"/>
      <c r="J126" s="165">
        <f>BK126</f>
        <v>6926.7500000000009</v>
      </c>
      <c r="L126" s="162"/>
      <c r="M126" s="166"/>
      <c r="P126" s="167">
        <f>P127</f>
        <v>0</v>
      </c>
      <c r="R126" s="167">
        <f>R127</f>
        <v>0</v>
      </c>
      <c r="T126" s="168">
        <f>T127</f>
        <v>0</v>
      </c>
      <c r="AR126" s="163" t="s">
        <v>87</v>
      </c>
      <c r="AT126" s="169" t="s">
        <v>78</v>
      </c>
      <c r="AU126" s="169" t="s">
        <v>79</v>
      </c>
      <c r="AY126" s="163" t="s">
        <v>125</v>
      </c>
      <c r="BK126" s="170">
        <f>BK127</f>
        <v>6926.7500000000009</v>
      </c>
    </row>
    <row r="127" s="11" customFormat="1" ht="22.9" customHeight="1">
      <c r="B127" s="162"/>
      <c r="D127" s="163" t="s">
        <v>78</v>
      </c>
      <c r="E127" s="171" t="s">
        <v>126</v>
      </c>
      <c r="F127" s="171" t="s">
        <v>127</v>
      </c>
      <c r="I127" s="172"/>
      <c r="J127" s="173">
        <f>BK127</f>
        <v>6926.7500000000009</v>
      </c>
      <c r="L127" s="162"/>
      <c r="M127" s="166"/>
      <c r="P127" s="167">
        <f>SUM(P128:P135)</f>
        <v>0</v>
      </c>
      <c r="R127" s="167">
        <f>SUM(R128:R135)</f>
        <v>0</v>
      </c>
      <c r="T127" s="168">
        <f>SUM(T128:T135)</f>
        <v>0</v>
      </c>
      <c r="AR127" s="163" t="s">
        <v>87</v>
      </c>
      <c r="AT127" s="169" t="s">
        <v>78</v>
      </c>
      <c r="AU127" s="169" t="s">
        <v>87</v>
      </c>
      <c r="AY127" s="163" t="s">
        <v>125</v>
      </c>
      <c r="BK127" s="170">
        <f>SUM(BK128:BK135)</f>
        <v>6926.7500000000009</v>
      </c>
    </row>
    <row r="128" s="1" customFormat="1" ht="24.2" customHeight="1">
      <c r="B128" s="174"/>
      <c r="C128" s="175" t="s">
        <v>87</v>
      </c>
      <c r="D128" s="175" t="s">
        <v>128</v>
      </c>
      <c r="E128" s="176" t="s">
        <v>129</v>
      </c>
      <c r="F128" s="177" t="s">
        <v>130</v>
      </c>
      <c r="G128" s="178" t="s">
        <v>131</v>
      </c>
      <c r="H128" s="179">
        <v>50</v>
      </c>
      <c r="I128" s="180">
        <v>3.5800000000000001</v>
      </c>
      <c r="J128" s="181">
        <f t="shared" ref="J128:J135" si="0">ROUND(I128*H128,2)</f>
        <v>179</v>
      </c>
      <c r="K128" s="182"/>
      <c r="L128" s="36"/>
      <c r="M128" s="183" t="s">
        <v>1</v>
      </c>
      <c r="N128" s="184" t="s">
        <v>44</v>
      </c>
      <c r="P128" s="185">
        <f t="shared" ref="P128:P135" si="1">O128*H128</f>
        <v>0</v>
      </c>
      <c r="Q128" s="185">
        <v>0</v>
      </c>
      <c r="R128" s="185">
        <f t="shared" ref="R128:R135" si="2">Q128*H128</f>
        <v>0</v>
      </c>
      <c r="S128" s="185">
        <v>0</v>
      </c>
      <c r="T128" s="186">
        <f t="shared" ref="T128:T135" si="3">S128*H128</f>
        <v>0</v>
      </c>
      <c r="AR128" s="187" t="s">
        <v>132</v>
      </c>
      <c r="AT128" s="187" t="s">
        <v>128</v>
      </c>
      <c r="AU128" s="187" t="s">
        <v>133</v>
      </c>
      <c r="AY128" s="14" t="s">
        <v>125</v>
      </c>
      <c r="BE128" s="188">
        <f t="shared" ref="BE128:BE135" si="4">IF(N128="základná",J128,0)</f>
        <v>0</v>
      </c>
      <c r="BF128" s="188">
        <f t="shared" ref="BF128:BF135" si="5">IF(N128="znížená",J128,0)</f>
        <v>179</v>
      </c>
      <c r="BG128" s="188">
        <f t="shared" ref="BG128:BG135" si="6">IF(N128="zákl. prenesená",J128,0)</f>
        <v>0</v>
      </c>
      <c r="BH128" s="188">
        <f t="shared" ref="BH128:BH135" si="7">IF(N128="zníž. prenesená",J128,0)</f>
        <v>0</v>
      </c>
      <c r="BI128" s="188">
        <f t="shared" ref="BI128:BI135" si="8">IF(N128="nulová",J128,0)</f>
        <v>0</v>
      </c>
      <c r="BJ128" s="14" t="s">
        <v>133</v>
      </c>
      <c r="BK128" s="188">
        <f t="shared" ref="BK128:BK135" si="9">ROUND(I128*H128,2)</f>
        <v>179</v>
      </c>
      <c r="BL128" s="14" t="s">
        <v>132</v>
      </c>
      <c r="BM128" s="187" t="s">
        <v>133</v>
      </c>
    </row>
    <row r="129" s="1" customFormat="1" ht="37.9" customHeight="1">
      <c r="B129" s="174"/>
      <c r="C129" s="175" t="s">
        <v>133</v>
      </c>
      <c r="D129" s="175" t="s">
        <v>128</v>
      </c>
      <c r="E129" s="176" t="s">
        <v>134</v>
      </c>
      <c r="F129" s="177" t="s">
        <v>135</v>
      </c>
      <c r="G129" s="178" t="s">
        <v>136</v>
      </c>
      <c r="H129" s="179">
        <v>400</v>
      </c>
      <c r="I129" s="180">
        <v>11.5</v>
      </c>
      <c r="J129" s="181">
        <f t="shared" si="0"/>
        <v>4600</v>
      </c>
      <c r="K129" s="182"/>
      <c r="L129" s="36"/>
      <c r="M129" s="183" t="s">
        <v>1</v>
      </c>
      <c r="N129" s="184" t="s">
        <v>44</v>
      </c>
      <c r="P129" s="185">
        <f t="shared" si="1"/>
        <v>0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AR129" s="187" t="s">
        <v>132</v>
      </c>
      <c r="AT129" s="187" t="s">
        <v>128</v>
      </c>
      <c r="AU129" s="187" t="s">
        <v>133</v>
      </c>
      <c r="AY129" s="14" t="s">
        <v>125</v>
      </c>
      <c r="BE129" s="188">
        <f t="shared" si="4"/>
        <v>0</v>
      </c>
      <c r="BF129" s="188">
        <f t="shared" si="5"/>
        <v>4600</v>
      </c>
      <c r="BG129" s="188">
        <f t="shared" si="6"/>
        <v>0</v>
      </c>
      <c r="BH129" s="188">
        <f t="shared" si="7"/>
        <v>0</v>
      </c>
      <c r="BI129" s="188">
        <f t="shared" si="8"/>
        <v>0</v>
      </c>
      <c r="BJ129" s="14" t="s">
        <v>133</v>
      </c>
      <c r="BK129" s="188">
        <f t="shared" si="9"/>
        <v>4600</v>
      </c>
      <c r="BL129" s="14" t="s">
        <v>132</v>
      </c>
      <c r="BM129" s="187" t="s">
        <v>132</v>
      </c>
    </row>
    <row r="130" s="1" customFormat="1" ht="37.9" customHeight="1">
      <c r="B130" s="174"/>
      <c r="C130" s="175" t="s">
        <v>137</v>
      </c>
      <c r="D130" s="175" t="s">
        <v>128</v>
      </c>
      <c r="E130" s="176" t="s">
        <v>138</v>
      </c>
      <c r="F130" s="177" t="s">
        <v>139</v>
      </c>
      <c r="G130" s="178" t="s">
        <v>136</v>
      </c>
      <c r="H130" s="179">
        <v>70</v>
      </c>
      <c r="I130" s="180">
        <v>14.25</v>
      </c>
      <c r="J130" s="181">
        <f t="shared" si="0"/>
        <v>997.5</v>
      </c>
      <c r="K130" s="182"/>
      <c r="L130" s="36"/>
      <c r="M130" s="183" t="s">
        <v>1</v>
      </c>
      <c r="N130" s="184" t="s">
        <v>44</v>
      </c>
      <c r="P130" s="185">
        <f t="shared" si="1"/>
        <v>0</v>
      </c>
      <c r="Q130" s="185">
        <v>0</v>
      </c>
      <c r="R130" s="185">
        <f t="shared" si="2"/>
        <v>0</v>
      </c>
      <c r="S130" s="185">
        <v>0</v>
      </c>
      <c r="T130" s="186">
        <f t="shared" si="3"/>
        <v>0</v>
      </c>
      <c r="AR130" s="187" t="s">
        <v>132</v>
      </c>
      <c r="AT130" s="187" t="s">
        <v>128</v>
      </c>
      <c r="AU130" s="187" t="s">
        <v>133</v>
      </c>
      <c r="AY130" s="14" t="s">
        <v>125</v>
      </c>
      <c r="BE130" s="188">
        <f t="shared" si="4"/>
        <v>0</v>
      </c>
      <c r="BF130" s="188">
        <f t="shared" si="5"/>
        <v>997.5</v>
      </c>
      <c r="BG130" s="188">
        <f t="shared" si="6"/>
        <v>0</v>
      </c>
      <c r="BH130" s="188">
        <f t="shared" si="7"/>
        <v>0</v>
      </c>
      <c r="BI130" s="188">
        <f t="shared" si="8"/>
        <v>0</v>
      </c>
      <c r="BJ130" s="14" t="s">
        <v>133</v>
      </c>
      <c r="BK130" s="188">
        <f t="shared" si="9"/>
        <v>997.5</v>
      </c>
      <c r="BL130" s="14" t="s">
        <v>132</v>
      </c>
      <c r="BM130" s="187" t="s">
        <v>140</v>
      </c>
    </row>
    <row r="131" s="1" customFormat="1" ht="24.2" customHeight="1">
      <c r="B131" s="174"/>
      <c r="C131" s="175" t="s">
        <v>132</v>
      </c>
      <c r="D131" s="175" t="s">
        <v>128</v>
      </c>
      <c r="E131" s="176" t="s">
        <v>141</v>
      </c>
      <c r="F131" s="177" t="s">
        <v>142</v>
      </c>
      <c r="G131" s="178" t="s">
        <v>143</v>
      </c>
      <c r="H131" s="179">
        <v>5</v>
      </c>
      <c r="I131" s="180">
        <v>13.66</v>
      </c>
      <c r="J131" s="181">
        <f t="shared" si="0"/>
        <v>68.299999999999997</v>
      </c>
      <c r="K131" s="182"/>
      <c r="L131" s="36"/>
      <c r="M131" s="183" t="s">
        <v>1</v>
      </c>
      <c r="N131" s="184" t="s">
        <v>44</v>
      </c>
      <c r="P131" s="185">
        <f t="shared" si="1"/>
        <v>0</v>
      </c>
      <c r="Q131" s="185">
        <v>0</v>
      </c>
      <c r="R131" s="185">
        <f t="shared" si="2"/>
        <v>0</v>
      </c>
      <c r="S131" s="185">
        <v>0</v>
      </c>
      <c r="T131" s="186">
        <f t="shared" si="3"/>
        <v>0</v>
      </c>
      <c r="AR131" s="187" t="s">
        <v>132</v>
      </c>
      <c r="AT131" s="187" t="s">
        <v>128</v>
      </c>
      <c r="AU131" s="187" t="s">
        <v>133</v>
      </c>
      <c r="AY131" s="14" t="s">
        <v>125</v>
      </c>
      <c r="BE131" s="188">
        <f t="shared" si="4"/>
        <v>0</v>
      </c>
      <c r="BF131" s="188">
        <f t="shared" si="5"/>
        <v>68.299999999999997</v>
      </c>
      <c r="BG131" s="188">
        <f t="shared" si="6"/>
        <v>0</v>
      </c>
      <c r="BH131" s="188">
        <f t="shared" si="7"/>
        <v>0</v>
      </c>
      <c r="BI131" s="188">
        <f t="shared" si="8"/>
        <v>0</v>
      </c>
      <c r="BJ131" s="14" t="s">
        <v>133</v>
      </c>
      <c r="BK131" s="188">
        <f t="shared" si="9"/>
        <v>68.299999999999997</v>
      </c>
      <c r="BL131" s="14" t="s">
        <v>132</v>
      </c>
      <c r="BM131" s="187" t="s">
        <v>144</v>
      </c>
    </row>
    <row r="132" s="1" customFormat="1" ht="24.2" customHeight="1">
      <c r="B132" s="174"/>
      <c r="C132" s="175" t="s">
        <v>145</v>
      </c>
      <c r="D132" s="175" t="s">
        <v>128</v>
      </c>
      <c r="E132" s="176" t="s">
        <v>146</v>
      </c>
      <c r="F132" s="177" t="s">
        <v>147</v>
      </c>
      <c r="G132" s="178" t="s">
        <v>143</v>
      </c>
      <c r="H132" s="179">
        <v>5</v>
      </c>
      <c r="I132" s="180">
        <v>9.5700000000000003</v>
      </c>
      <c r="J132" s="181">
        <f t="shared" si="0"/>
        <v>47.850000000000001</v>
      </c>
      <c r="K132" s="182"/>
      <c r="L132" s="36"/>
      <c r="M132" s="183" t="s">
        <v>1</v>
      </c>
      <c r="N132" s="184" t="s">
        <v>44</v>
      </c>
      <c r="P132" s="185">
        <f t="shared" si="1"/>
        <v>0</v>
      </c>
      <c r="Q132" s="185">
        <v>0</v>
      </c>
      <c r="R132" s="185">
        <f t="shared" si="2"/>
        <v>0</v>
      </c>
      <c r="S132" s="185">
        <v>0</v>
      </c>
      <c r="T132" s="186">
        <f t="shared" si="3"/>
        <v>0</v>
      </c>
      <c r="AR132" s="187" t="s">
        <v>132</v>
      </c>
      <c r="AT132" s="187" t="s">
        <v>128</v>
      </c>
      <c r="AU132" s="187" t="s">
        <v>133</v>
      </c>
      <c r="AY132" s="14" t="s">
        <v>125</v>
      </c>
      <c r="BE132" s="188">
        <f t="shared" si="4"/>
        <v>0</v>
      </c>
      <c r="BF132" s="188">
        <f t="shared" si="5"/>
        <v>47.850000000000001</v>
      </c>
      <c r="BG132" s="188">
        <f t="shared" si="6"/>
        <v>0</v>
      </c>
      <c r="BH132" s="188">
        <f t="shared" si="7"/>
        <v>0</v>
      </c>
      <c r="BI132" s="188">
        <f t="shared" si="8"/>
        <v>0</v>
      </c>
      <c r="BJ132" s="14" t="s">
        <v>133</v>
      </c>
      <c r="BK132" s="188">
        <f t="shared" si="9"/>
        <v>47.850000000000001</v>
      </c>
      <c r="BL132" s="14" t="s">
        <v>132</v>
      </c>
      <c r="BM132" s="187" t="s">
        <v>148</v>
      </c>
    </row>
    <row r="133" s="1" customFormat="1" ht="21.75" customHeight="1">
      <c r="B133" s="174"/>
      <c r="C133" s="175" t="s">
        <v>140</v>
      </c>
      <c r="D133" s="175" t="s">
        <v>128</v>
      </c>
      <c r="E133" s="176" t="s">
        <v>149</v>
      </c>
      <c r="F133" s="177" t="s">
        <v>150</v>
      </c>
      <c r="G133" s="178" t="s">
        <v>143</v>
      </c>
      <c r="H133" s="179">
        <v>5</v>
      </c>
      <c r="I133" s="180">
        <v>16.719999999999999</v>
      </c>
      <c r="J133" s="181">
        <f t="shared" si="0"/>
        <v>83.599999999999994</v>
      </c>
      <c r="K133" s="182"/>
      <c r="L133" s="36"/>
      <c r="M133" s="183" t="s">
        <v>1</v>
      </c>
      <c r="N133" s="184" t="s">
        <v>44</v>
      </c>
      <c r="P133" s="185">
        <f t="shared" si="1"/>
        <v>0</v>
      </c>
      <c r="Q133" s="185">
        <v>0</v>
      </c>
      <c r="R133" s="185">
        <f t="shared" si="2"/>
        <v>0</v>
      </c>
      <c r="S133" s="185">
        <v>0</v>
      </c>
      <c r="T133" s="186">
        <f t="shared" si="3"/>
        <v>0</v>
      </c>
      <c r="AR133" s="187" t="s">
        <v>132</v>
      </c>
      <c r="AT133" s="187" t="s">
        <v>128</v>
      </c>
      <c r="AU133" s="187" t="s">
        <v>133</v>
      </c>
      <c r="AY133" s="14" t="s">
        <v>125</v>
      </c>
      <c r="BE133" s="188">
        <f t="shared" si="4"/>
        <v>0</v>
      </c>
      <c r="BF133" s="188">
        <f t="shared" si="5"/>
        <v>83.599999999999994</v>
      </c>
      <c r="BG133" s="188">
        <f t="shared" si="6"/>
        <v>0</v>
      </c>
      <c r="BH133" s="188">
        <f t="shared" si="7"/>
        <v>0</v>
      </c>
      <c r="BI133" s="188">
        <f t="shared" si="8"/>
        <v>0</v>
      </c>
      <c r="BJ133" s="14" t="s">
        <v>133</v>
      </c>
      <c r="BK133" s="188">
        <f t="shared" si="9"/>
        <v>83.599999999999994</v>
      </c>
      <c r="BL133" s="14" t="s">
        <v>132</v>
      </c>
      <c r="BM133" s="187" t="s">
        <v>151</v>
      </c>
    </row>
    <row r="134" s="1" customFormat="1" ht="24.2" customHeight="1">
      <c r="B134" s="174"/>
      <c r="C134" s="175" t="s">
        <v>152</v>
      </c>
      <c r="D134" s="175" t="s">
        <v>128</v>
      </c>
      <c r="E134" s="176" t="s">
        <v>153</v>
      </c>
      <c r="F134" s="177" t="s">
        <v>154</v>
      </c>
      <c r="G134" s="178" t="s">
        <v>143</v>
      </c>
      <c r="H134" s="179">
        <v>50</v>
      </c>
      <c r="I134" s="180">
        <v>0.51000000000000001</v>
      </c>
      <c r="J134" s="181">
        <f t="shared" si="0"/>
        <v>25.5</v>
      </c>
      <c r="K134" s="182"/>
      <c r="L134" s="36"/>
      <c r="M134" s="183" t="s">
        <v>1</v>
      </c>
      <c r="N134" s="184" t="s">
        <v>44</v>
      </c>
      <c r="P134" s="185">
        <f t="shared" si="1"/>
        <v>0</v>
      </c>
      <c r="Q134" s="185">
        <v>0</v>
      </c>
      <c r="R134" s="185">
        <f t="shared" si="2"/>
        <v>0</v>
      </c>
      <c r="S134" s="185">
        <v>0</v>
      </c>
      <c r="T134" s="186">
        <f t="shared" si="3"/>
        <v>0</v>
      </c>
      <c r="AR134" s="187" t="s">
        <v>132</v>
      </c>
      <c r="AT134" s="187" t="s">
        <v>128</v>
      </c>
      <c r="AU134" s="187" t="s">
        <v>133</v>
      </c>
      <c r="AY134" s="14" t="s">
        <v>125</v>
      </c>
      <c r="BE134" s="188">
        <f t="shared" si="4"/>
        <v>0</v>
      </c>
      <c r="BF134" s="188">
        <f t="shared" si="5"/>
        <v>25.5</v>
      </c>
      <c r="BG134" s="188">
        <f t="shared" si="6"/>
        <v>0</v>
      </c>
      <c r="BH134" s="188">
        <f t="shared" si="7"/>
        <v>0</v>
      </c>
      <c r="BI134" s="188">
        <f t="shared" si="8"/>
        <v>0</v>
      </c>
      <c r="BJ134" s="14" t="s">
        <v>133</v>
      </c>
      <c r="BK134" s="188">
        <f t="shared" si="9"/>
        <v>25.5</v>
      </c>
      <c r="BL134" s="14" t="s">
        <v>132</v>
      </c>
      <c r="BM134" s="187" t="s">
        <v>155</v>
      </c>
    </row>
    <row r="135" s="1" customFormat="1" ht="24.2" customHeight="1">
      <c r="B135" s="174"/>
      <c r="C135" s="175" t="s">
        <v>144</v>
      </c>
      <c r="D135" s="175" t="s">
        <v>128</v>
      </c>
      <c r="E135" s="176" t="s">
        <v>156</v>
      </c>
      <c r="F135" s="177" t="s">
        <v>157</v>
      </c>
      <c r="G135" s="178" t="s">
        <v>143</v>
      </c>
      <c r="H135" s="179">
        <v>5</v>
      </c>
      <c r="I135" s="180">
        <v>185</v>
      </c>
      <c r="J135" s="181">
        <f t="shared" si="0"/>
        <v>925</v>
      </c>
      <c r="K135" s="182"/>
      <c r="L135" s="36"/>
      <c r="M135" s="183" t="s">
        <v>1</v>
      </c>
      <c r="N135" s="184" t="s">
        <v>44</v>
      </c>
      <c r="P135" s="185">
        <f t="shared" si="1"/>
        <v>0</v>
      </c>
      <c r="Q135" s="185">
        <v>0</v>
      </c>
      <c r="R135" s="185">
        <f t="shared" si="2"/>
        <v>0</v>
      </c>
      <c r="S135" s="185">
        <v>0</v>
      </c>
      <c r="T135" s="186">
        <f t="shared" si="3"/>
        <v>0</v>
      </c>
      <c r="AR135" s="187" t="s">
        <v>132</v>
      </c>
      <c r="AT135" s="187" t="s">
        <v>128</v>
      </c>
      <c r="AU135" s="187" t="s">
        <v>133</v>
      </c>
      <c r="AY135" s="14" t="s">
        <v>125</v>
      </c>
      <c r="BE135" s="188">
        <f t="shared" si="4"/>
        <v>0</v>
      </c>
      <c r="BF135" s="188">
        <f t="shared" si="5"/>
        <v>925</v>
      </c>
      <c r="BG135" s="188">
        <f t="shared" si="6"/>
        <v>0</v>
      </c>
      <c r="BH135" s="188">
        <f t="shared" si="7"/>
        <v>0</v>
      </c>
      <c r="BI135" s="188">
        <f t="shared" si="8"/>
        <v>0</v>
      </c>
      <c r="BJ135" s="14" t="s">
        <v>133</v>
      </c>
      <c r="BK135" s="188">
        <f t="shared" si="9"/>
        <v>925</v>
      </c>
      <c r="BL135" s="14" t="s">
        <v>132</v>
      </c>
      <c r="BM135" s="187" t="s">
        <v>158</v>
      </c>
    </row>
    <row r="136" s="11" customFormat="1" ht="25.9" customHeight="1">
      <c r="B136" s="162"/>
      <c r="D136" s="163" t="s">
        <v>78</v>
      </c>
      <c r="E136" s="164" t="s">
        <v>159</v>
      </c>
      <c r="F136" s="164" t="s">
        <v>160</v>
      </c>
      <c r="I136" s="172"/>
      <c r="J136" s="165">
        <f>BK136</f>
        <v>10.59</v>
      </c>
      <c r="L136" s="162"/>
      <c r="M136" s="166"/>
      <c r="P136" s="167">
        <f>P137</f>
        <v>0</v>
      </c>
      <c r="R136" s="167">
        <f>R137</f>
        <v>0</v>
      </c>
      <c r="T136" s="168">
        <f>T137</f>
        <v>0</v>
      </c>
      <c r="AR136" s="163" t="s">
        <v>87</v>
      </c>
      <c r="AT136" s="169" t="s">
        <v>78</v>
      </c>
      <c r="AU136" s="169" t="s">
        <v>79</v>
      </c>
      <c r="AY136" s="163" t="s">
        <v>125</v>
      </c>
      <c r="BK136" s="170">
        <f>BK137</f>
        <v>10.59</v>
      </c>
    </row>
    <row r="137" s="11" customFormat="1" ht="22.9" customHeight="1">
      <c r="B137" s="162"/>
      <c r="D137" s="163" t="s">
        <v>78</v>
      </c>
      <c r="E137" s="171" t="s">
        <v>161</v>
      </c>
      <c r="F137" s="171" t="s">
        <v>162</v>
      </c>
      <c r="I137" s="172"/>
      <c r="J137" s="173">
        <f>BK137</f>
        <v>10.59</v>
      </c>
      <c r="L137" s="162"/>
      <c r="M137" s="166"/>
      <c r="P137" s="167">
        <f>SUM(P138:P142)</f>
        <v>0</v>
      </c>
      <c r="R137" s="167">
        <f>SUM(R138:R142)</f>
        <v>0</v>
      </c>
      <c r="T137" s="168">
        <f>SUM(T138:T142)</f>
        <v>0</v>
      </c>
      <c r="AR137" s="163" t="s">
        <v>87</v>
      </c>
      <c r="AT137" s="169" t="s">
        <v>78</v>
      </c>
      <c r="AU137" s="169" t="s">
        <v>87</v>
      </c>
      <c r="AY137" s="163" t="s">
        <v>125</v>
      </c>
      <c r="BK137" s="170">
        <f>SUM(BK138:BK142)</f>
        <v>10.59</v>
      </c>
    </row>
    <row r="138" s="1" customFormat="1" ht="24.2" customHeight="1">
      <c r="B138" s="174"/>
      <c r="C138" s="175" t="s">
        <v>163</v>
      </c>
      <c r="D138" s="175" t="s">
        <v>128</v>
      </c>
      <c r="E138" s="176" t="s">
        <v>164</v>
      </c>
      <c r="F138" s="177" t="s">
        <v>165</v>
      </c>
      <c r="G138" s="178" t="s">
        <v>131</v>
      </c>
      <c r="H138" s="179">
        <v>1</v>
      </c>
      <c r="I138" s="180">
        <v>1.5</v>
      </c>
      <c r="J138" s="181">
        <f>ROUND(I138*H138,2)</f>
        <v>1.5</v>
      </c>
      <c r="K138" s="182"/>
      <c r="L138" s="36"/>
      <c r="M138" s="183" t="s">
        <v>1</v>
      </c>
      <c r="N138" s="184" t="s">
        <v>44</v>
      </c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AR138" s="187" t="s">
        <v>132</v>
      </c>
      <c r="AT138" s="187" t="s">
        <v>128</v>
      </c>
      <c r="AU138" s="187" t="s">
        <v>133</v>
      </c>
      <c r="AY138" s="14" t="s">
        <v>125</v>
      </c>
      <c r="BE138" s="188">
        <f>IF(N138="základná",J138,0)</f>
        <v>0</v>
      </c>
      <c r="BF138" s="188">
        <f>IF(N138="znížená",J138,0)</f>
        <v>1.5</v>
      </c>
      <c r="BG138" s="188">
        <f>IF(N138="zákl. prenesená",J138,0)</f>
        <v>0</v>
      </c>
      <c r="BH138" s="188">
        <f>IF(N138="zníž. prenesená",J138,0)</f>
        <v>0</v>
      </c>
      <c r="BI138" s="188">
        <f>IF(N138="nulová",J138,0)</f>
        <v>0</v>
      </c>
      <c r="BJ138" s="14" t="s">
        <v>133</v>
      </c>
      <c r="BK138" s="188">
        <f>ROUND(I138*H138,2)</f>
        <v>1.5</v>
      </c>
      <c r="BL138" s="14" t="s">
        <v>132</v>
      </c>
      <c r="BM138" s="187" t="s">
        <v>166</v>
      </c>
    </row>
    <row r="139" s="1" customFormat="1" ht="21.75" customHeight="1">
      <c r="B139" s="174"/>
      <c r="C139" s="189" t="s">
        <v>148</v>
      </c>
      <c r="D139" s="189" t="s">
        <v>167</v>
      </c>
      <c r="E139" s="190" t="s">
        <v>168</v>
      </c>
      <c r="F139" s="191" t="s">
        <v>169</v>
      </c>
      <c r="G139" s="192" t="s">
        <v>131</v>
      </c>
      <c r="H139" s="193">
        <v>1</v>
      </c>
      <c r="I139" s="194">
        <v>6.2400000000000002</v>
      </c>
      <c r="J139" s="195">
        <f>ROUND(I139*H139,2)</f>
        <v>6.2400000000000002</v>
      </c>
      <c r="K139" s="196"/>
      <c r="L139" s="197"/>
      <c r="M139" s="198" t="s">
        <v>1</v>
      </c>
      <c r="N139" s="199" t="s">
        <v>44</v>
      </c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AR139" s="187" t="s">
        <v>144</v>
      </c>
      <c r="AT139" s="187" t="s">
        <v>167</v>
      </c>
      <c r="AU139" s="187" t="s">
        <v>133</v>
      </c>
      <c r="AY139" s="14" t="s">
        <v>125</v>
      </c>
      <c r="BE139" s="188">
        <f>IF(N139="základná",J139,0)</f>
        <v>0</v>
      </c>
      <c r="BF139" s="188">
        <f>IF(N139="znížená",J139,0)</f>
        <v>6.2400000000000002</v>
      </c>
      <c r="BG139" s="188">
        <f>IF(N139="zákl. prenesená",J139,0)</f>
        <v>0</v>
      </c>
      <c r="BH139" s="188">
        <f>IF(N139="zníž. prenesená",J139,0)</f>
        <v>0</v>
      </c>
      <c r="BI139" s="188">
        <f>IF(N139="nulová",J139,0)</f>
        <v>0</v>
      </c>
      <c r="BJ139" s="14" t="s">
        <v>133</v>
      </c>
      <c r="BK139" s="188">
        <f>ROUND(I139*H139,2)</f>
        <v>6.2400000000000002</v>
      </c>
      <c r="BL139" s="14" t="s">
        <v>132</v>
      </c>
      <c r="BM139" s="187" t="s">
        <v>7</v>
      </c>
    </row>
    <row r="140" s="1" customFormat="1" ht="16.5" customHeight="1">
      <c r="B140" s="174"/>
      <c r="C140" s="175" t="s">
        <v>170</v>
      </c>
      <c r="D140" s="175" t="s">
        <v>128</v>
      </c>
      <c r="E140" s="176" t="s">
        <v>171</v>
      </c>
      <c r="F140" s="177" t="s">
        <v>172</v>
      </c>
      <c r="G140" s="178" t="s">
        <v>136</v>
      </c>
      <c r="H140" s="179">
        <v>1</v>
      </c>
      <c r="I140" s="180">
        <v>0.5</v>
      </c>
      <c r="J140" s="181">
        <f>ROUND(I140*H140,2)</f>
        <v>0.5</v>
      </c>
      <c r="K140" s="182"/>
      <c r="L140" s="36"/>
      <c r="M140" s="183" t="s">
        <v>1</v>
      </c>
      <c r="N140" s="184" t="s">
        <v>44</v>
      </c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AR140" s="187" t="s">
        <v>132</v>
      </c>
      <c r="AT140" s="187" t="s">
        <v>128</v>
      </c>
      <c r="AU140" s="187" t="s">
        <v>133</v>
      </c>
      <c r="AY140" s="14" t="s">
        <v>125</v>
      </c>
      <c r="BE140" s="188">
        <f>IF(N140="základná",J140,0)</f>
        <v>0</v>
      </c>
      <c r="BF140" s="188">
        <f>IF(N140="znížená",J140,0)</f>
        <v>0.5</v>
      </c>
      <c r="BG140" s="188">
        <f>IF(N140="zákl. prenesená",J140,0)</f>
        <v>0</v>
      </c>
      <c r="BH140" s="188">
        <f>IF(N140="zníž. prenesená",J140,0)</f>
        <v>0</v>
      </c>
      <c r="BI140" s="188">
        <f>IF(N140="nulová",J140,0)</f>
        <v>0</v>
      </c>
      <c r="BJ140" s="14" t="s">
        <v>133</v>
      </c>
      <c r="BK140" s="188">
        <f>ROUND(I140*H140,2)</f>
        <v>0.5</v>
      </c>
      <c r="BL140" s="14" t="s">
        <v>132</v>
      </c>
      <c r="BM140" s="187" t="s">
        <v>173</v>
      </c>
    </row>
    <row r="141" s="1" customFormat="1" ht="16.5" customHeight="1">
      <c r="B141" s="174"/>
      <c r="C141" s="189" t="s">
        <v>151</v>
      </c>
      <c r="D141" s="189" t="s">
        <v>167</v>
      </c>
      <c r="E141" s="190" t="s">
        <v>174</v>
      </c>
      <c r="F141" s="191" t="s">
        <v>175</v>
      </c>
      <c r="G141" s="192" t="s">
        <v>136</v>
      </c>
      <c r="H141" s="193">
        <v>1</v>
      </c>
      <c r="I141" s="194">
        <v>1.25</v>
      </c>
      <c r="J141" s="195">
        <f>ROUND(I141*H141,2)</f>
        <v>1.25</v>
      </c>
      <c r="K141" s="196"/>
      <c r="L141" s="197"/>
      <c r="M141" s="198" t="s">
        <v>1</v>
      </c>
      <c r="N141" s="199" t="s">
        <v>44</v>
      </c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AR141" s="187" t="s">
        <v>144</v>
      </c>
      <c r="AT141" s="187" t="s">
        <v>167</v>
      </c>
      <c r="AU141" s="187" t="s">
        <v>133</v>
      </c>
      <c r="AY141" s="14" t="s">
        <v>125</v>
      </c>
      <c r="BE141" s="188">
        <f>IF(N141="základná",J141,0)</f>
        <v>0</v>
      </c>
      <c r="BF141" s="188">
        <f>IF(N141="znížená",J141,0)</f>
        <v>1.25</v>
      </c>
      <c r="BG141" s="188">
        <f>IF(N141="zákl. prenesená",J141,0)</f>
        <v>0</v>
      </c>
      <c r="BH141" s="188">
        <f>IF(N141="zníž. prenesená",J141,0)</f>
        <v>0</v>
      </c>
      <c r="BI141" s="188">
        <f>IF(N141="nulová",J141,0)</f>
        <v>0</v>
      </c>
      <c r="BJ141" s="14" t="s">
        <v>133</v>
      </c>
      <c r="BK141" s="188">
        <f>ROUND(I141*H141,2)</f>
        <v>1.25</v>
      </c>
      <c r="BL141" s="14" t="s">
        <v>132</v>
      </c>
      <c r="BM141" s="187" t="s">
        <v>176</v>
      </c>
    </row>
    <row r="142" s="1" customFormat="1" ht="16.5" customHeight="1">
      <c r="B142" s="174"/>
      <c r="C142" s="175" t="s">
        <v>177</v>
      </c>
      <c r="D142" s="175" t="s">
        <v>128</v>
      </c>
      <c r="E142" s="176" t="s">
        <v>178</v>
      </c>
      <c r="F142" s="177" t="s">
        <v>179</v>
      </c>
      <c r="G142" s="178" t="s">
        <v>131</v>
      </c>
      <c r="H142" s="179">
        <v>1</v>
      </c>
      <c r="I142" s="180">
        <v>1.1000000000000001</v>
      </c>
      <c r="J142" s="181">
        <f>ROUND(I142*H142,2)</f>
        <v>1.1000000000000001</v>
      </c>
      <c r="K142" s="182"/>
      <c r="L142" s="36"/>
      <c r="M142" s="183" t="s">
        <v>1</v>
      </c>
      <c r="N142" s="184" t="s">
        <v>44</v>
      </c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AR142" s="187" t="s">
        <v>132</v>
      </c>
      <c r="AT142" s="187" t="s">
        <v>128</v>
      </c>
      <c r="AU142" s="187" t="s">
        <v>133</v>
      </c>
      <c r="AY142" s="14" t="s">
        <v>125</v>
      </c>
      <c r="BE142" s="188">
        <f>IF(N142="základná",J142,0)</f>
        <v>0</v>
      </c>
      <c r="BF142" s="188">
        <f>IF(N142="znížená",J142,0)</f>
        <v>1.1000000000000001</v>
      </c>
      <c r="BG142" s="188">
        <f>IF(N142="zákl. prenesená",J142,0)</f>
        <v>0</v>
      </c>
      <c r="BH142" s="188">
        <f>IF(N142="zníž. prenesená",J142,0)</f>
        <v>0</v>
      </c>
      <c r="BI142" s="188">
        <f>IF(N142="nulová",J142,0)</f>
        <v>0</v>
      </c>
      <c r="BJ142" s="14" t="s">
        <v>133</v>
      </c>
      <c r="BK142" s="188">
        <f>ROUND(I142*H142,2)</f>
        <v>1.1000000000000001</v>
      </c>
      <c r="BL142" s="14" t="s">
        <v>132</v>
      </c>
      <c r="BM142" s="187" t="s">
        <v>180</v>
      </c>
    </row>
    <row r="143" s="11" customFormat="1" ht="25.9" customHeight="1">
      <c r="B143" s="162"/>
      <c r="D143" s="163" t="s">
        <v>78</v>
      </c>
      <c r="E143" s="164" t="s">
        <v>181</v>
      </c>
      <c r="F143" s="164" t="s">
        <v>182</v>
      </c>
      <c r="I143" s="172"/>
      <c r="J143" s="165">
        <f>BK143</f>
        <v>25244.259999999998</v>
      </c>
      <c r="L143" s="162"/>
      <c r="M143" s="166"/>
      <c r="P143" s="167">
        <f>P144+P196</f>
        <v>0</v>
      </c>
      <c r="R143" s="167">
        <f>R144+R196</f>
        <v>0</v>
      </c>
      <c r="T143" s="168">
        <f>T144+T196</f>
        <v>0</v>
      </c>
      <c r="AR143" s="163" t="s">
        <v>87</v>
      </c>
      <c r="AT143" s="169" t="s">
        <v>78</v>
      </c>
      <c r="AU143" s="169" t="s">
        <v>79</v>
      </c>
      <c r="AY143" s="163" t="s">
        <v>125</v>
      </c>
      <c r="BK143" s="170">
        <f>BK144+BK196</f>
        <v>25244.259999999998</v>
      </c>
    </row>
    <row r="144" s="11" customFormat="1" ht="22.9" customHeight="1">
      <c r="B144" s="162"/>
      <c r="D144" s="163" t="s">
        <v>78</v>
      </c>
      <c r="E144" s="171" t="s">
        <v>183</v>
      </c>
      <c r="F144" s="171" t="s">
        <v>184</v>
      </c>
      <c r="I144" s="172"/>
      <c r="J144" s="173">
        <f>BK144</f>
        <v>24455.369999999999</v>
      </c>
      <c r="L144" s="162"/>
      <c r="M144" s="166"/>
      <c r="P144" s="167">
        <f>SUM(P145:P195)</f>
        <v>0</v>
      </c>
      <c r="R144" s="167">
        <f>SUM(R145:R195)</f>
        <v>0</v>
      </c>
      <c r="T144" s="168">
        <f>SUM(T145:T195)</f>
        <v>0</v>
      </c>
      <c r="AR144" s="163" t="s">
        <v>87</v>
      </c>
      <c r="AT144" s="169" t="s">
        <v>78</v>
      </c>
      <c r="AU144" s="169" t="s">
        <v>87</v>
      </c>
      <c r="AY144" s="163" t="s">
        <v>125</v>
      </c>
      <c r="BK144" s="170">
        <f>SUM(BK145:BK195)</f>
        <v>24455.369999999999</v>
      </c>
    </row>
    <row r="145" s="1" customFormat="1" ht="24.2" customHeight="1">
      <c r="B145" s="174"/>
      <c r="C145" s="175" t="s">
        <v>155</v>
      </c>
      <c r="D145" s="175" t="s">
        <v>128</v>
      </c>
      <c r="E145" s="176" t="s">
        <v>185</v>
      </c>
      <c r="F145" s="177" t="s">
        <v>186</v>
      </c>
      <c r="G145" s="178" t="s">
        <v>131</v>
      </c>
      <c r="H145" s="179">
        <v>1</v>
      </c>
      <c r="I145" s="180">
        <v>8.0999999999999996</v>
      </c>
      <c r="J145" s="181">
        <f t="shared" ref="J145:J176" si="10">ROUND(I145*H145,2)</f>
        <v>8.0999999999999996</v>
      </c>
      <c r="K145" s="182"/>
      <c r="L145" s="36"/>
      <c r="M145" s="183" t="s">
        <v>1</v>
      </c>
      <c r="N145" s="184" t="s">
        <v>44</v>
      </c>
      <c r="P145" s="185">
        <f t="shared" ref="P145:P176" si="11">O145*H145</f>
        <v>0</v>
      </c>
      <c r="Q145" s="185">
        <v>0</v>
      </c>
      <c r="R145" s="185">
        <f t="shared" ref="R145:R176" si="12">Q145*H145</f>
        <v>0</v>
      </c>
      <c r="S145" s="185">
        <v>0</v>
      </c>
      <c r="T145" s="186">
        <f t="shared" ref="T145:T176" si="13">S145*H145</f>
        <v>0</v>
      </c>
      <c r="AR145" s="187" t="s">
        <v>132</v>
      </c>
      <c r="AT145" s="187" t="s">
        <v>128</v>
      </c>
      <c r="AU145" s="187" t="s">
        <v>133</v>
      </c>
      <c r="AY145" s="14" t="s">
        <v>125</v>
      </c>
      <c r="BE145" s="188">
        <f t="shared" ref="BE145:BE176" si="14">IF(N145="základná",J145,0)</f>
        <v>0</v>
      </c>
      <c r="BF145" s="188">
        <f t="shared" ref="BF145:BF176" si="15">IF(N145="znížená",J145,0)</f>
        <v>8.0999999999999996</v>
      </c>
      <c r="BG145" s="188">
        <f t="shared" ref="BG145:BG176" si="16">IF(N145="zákl. prenesená",J145,0)</f>
        <v>0</v>
      </c>
      <c r="BH145" s="188">
        <f t="shared" ref="BH145:BH176" si="17">IF(N145="zníž. prenesená",J145,0)</f>
        <v>0</v>
      </c>
      <c r="BI145" s="188">
        <f t="shared" ref="BI145:BI176" si="18">IF(N145="nulová",J145,0)</f>
        <v>0</v>
      </c>
      <c r="BJ145" s="14" t="s">
        <v>133</v>
      </c>
      <c r="BK145" s="188">
        <f t="shared" ref="BK145:BK176" si="19">ROUND(I145*H145,2)</f>
        <v>8.0999999999999996</v>
      </c>
      <c r="BL145" s="14" t="s">
        <v>132</v>
      </c>
      <c r="BM145" s="187" t="s">
        <v>187</v>
      </c>
    </row>
    <row r="146" s="1" customFormat="1" ht="16.5" customHeight="1">
      <c r="B146" s="174"/>
      <c r="C146" s="189" t="s">
        <v>188</v>
      </c>
      <c r="D146" s="189" t="s">
        <v>167</v>
      </c>
      <c r="E146" s="190" t="s">
        <v>189</v>
      </c>
      <c r="F146" s="191" t="s">
        <v>190</v>
      </c>
      <c r="G146" s="192" t="s">
        <v>131</v>
      </c>
      <c r="H146" s="193">
        <v>1</v>
      </c>
      <c r="I146" s="194">
        <v>23.84</v>
      </c>
      <c r="J146" s="195">
        <f t="shared" si="10"/>
        <v>23.84</v>
      </c>
      <c r="K146" s="196"/>
      <c r="L146" s="197"/>
      <c r="M146" s="198" t="s">
        <v>1</v>
      </c>
      <c r="N146" s="199" t="s">
        <v>44</v>
      </c>
      <c r="P146" s="185">
        <f t="shared" si="11"/>
        <v>0</v>
      </c>
      <c r="Q146" s="185">
        <v>0</v>
      </c>
      <c r="R146" s="185">
        <f t="shared" si="12"/>
        <v>0</v>
      </c>
      <c r="S146" s="185">
        <v>0</v>
      </c>
      <c r="T146" s="186">
        <f t="shared" si="13"/>
        <v>0</v>
      </c>
      <c r="AR146" s="187" t="s">
        <v>144</v>
      </c>
      <c r="AT146" s="187" t="s">
        <v>167</v>
      </c>
      <c r="AU146" s="187" t="s">
        <v>133</v>
      </c>
      <c r="AY146" s="14" t="s">
        <v>125</v>
      </c>
      <c r="BE146" s="188">
        <f t="shared" si="14"/>
        <v>0</v>
      </c>
      <c r="BF146" s="188">
        <f t="shared" si="15"/>
        <v>23.84</v>
      </c>
      <c r="BG146" s="188">
        <f t="shared" si="16"/>
        <v>0</v>
      </c>
      <c r="BH146" s="188">
        <f t="shared" si="17"/>
        <v>0</v>
      </c>
      <c r="BI146" s="188">
        <f t="shared" si="18"/>
        <v>0</v>
      </c>
      <c r="BJ146" s="14" t="s">
        <v>133</v>
      </c>
      <c r="BK146" s="188">
        <f t="shared" si="19"/>
        <v>23.84</v>
      </c>
      <c r="BL146" s="14" t="s">
        <v>132</v>
      </c>
      <c r="BM146" s="187" t="s">
        <v>191</v>
      </c>
    </row>
    <row r="147" s="1" customFormat="1" ht="37.9" customHeight="1">
      <c r="B147" s="174"/>
      <c r="C147" s="175" t="s">
        <v>158</v>
      </c>
      <c r="D147" s="175" t="s">
        <v>128</v>
      </c>
      <c r="E147" s="176" t="s">
        <v>192</v>
      </c>
      <c r="F147" s="177" t="s">
        <v>193</v>
      </c>
      <c r="G147" s="178" t="s">
        <v>131</v>
      </c>
      <c r="H147" s="179">
        <v>4</v>
      </c>
      <c r="I147" s="180">
        <v>10.74</v>
      </c>
      <c r="J147" s="181">
        <f t="shared" si="10"/>
        <v>42.960000000000001</v>
      </c>
      <c r="K147" s="182"/>
      <c r="L147" s="36"/>
      <c r="M147" s="183" t="s">
        <v>1</v>
      </c>
      <c r="N147" s="184" t="s">
        <v>44</v>
      </c>
      <c r="P147" s="185">
        <f t="shared" si="11"/>
        <v>0</v>
      </c>
      <c r="Q147" s="185">
        <v>0</v>
      </c>
      <c r="R147" s="185">
        <f t="shared" si="12"/>
        <v>0</v>
      </c>
      <c r="S147" s="185">
        <v>0</v>
      </c>
      <c r="T147" s="186">
        <f t="shared" si="13"/>
        <v>0</v>
      </c>
      <c r="AR147" s="187" t="s">
        <v>132</v>
      </c>
      <c r="AT147" s="187" t="s">
        <v>128</v>
      </c>
      <c r="AU147" s="187" t="s">
        <v>133</v>
      </c>
      <c r="AY147" s="14" t="s">
        <v>125</v>
      </c>
      <c r="BE147" s="188">
        <f t="shared" si="14"/>
        <v>0</v>
      </c>
      <c r="BF147" s="188">
        <f t="shared" si="15"/>
        <v>42.960000000000001</v>
      </c>
      <c r="BG147" s="188">
        <f t="shared" si="16"/>
        <v>0</v>
      </c>
      <c r="BH147" s="188">
        <f t="shared" si="17"/>
        <v>0</v>
      </c>
      <c r="BI147" s="188">
        <f t="shared" si="18"/>
        <v>0</v>
      </c>
      <c r="BJ147" s="14" t="s">
        <v>133</v>
      </c>
      <c r="BK147" s="188">
        <f t="shared" si="19"/>
        <v>42.960000000000001</v>
      </c>
      <c r="BL147" s="14" t="s">
        <v>132</v>
      </c>
      <c r="BM147" s="187" t="s">
        <v>194</v>
      </c>
    </row>
    <row r="148" s="1" customFormat="1" ht="33" customHeight="1">
      <c r="B148" s="174"/>
      <c r="C148" s="189" t="s">
        <v>195</v>
      </c>
      <c r="D148" s="189" t="s">
        <v>167</v>
      </c>
      <c r="E148" s="190" t="s">
        <v>196</v>
      </c>
      <c r="F148" s="191" t="s">
        <v>197</v>
      </c>
      <c r="G148" s="192" t="s">
        <v>131</v>
      </c>
      <c r="H148" s="193">
        <v>4</v>
      </c>
      <c r="I148" s="194">
        <v>20.780000000000001</v>
      </c>
      <c r="J148" s="195">
        <f t="shared" si="10"/>
        <v>83.120000000000005</v>
      </c>
      <c r="K148" s="196"/>
      <c r="L148" s="197"/>
      <c r="M148" s="198" t="s">
        <v>1</v>
      </c>
      <c r="N148" s="199" t="s">
        <v>44</v>
      </c>
      <c r="P148" s="185">
        <f t="shared" si="11"/>
        <v>0</v>
      </c>
      <c r="Q148" s="185">
        <v>0</v>
      </c>
      <c r="R148" s="185">
        <f t="shared" si="12"/>
        <v>0</v>
      </c>
      <c r="S148" s="185">
        <v>0</v>
      </c>
      <c r="T148" s="186">
        <f t="shared" si="13"/>
        <v>0</v>
      </c>
      <c r="AR148" s="187" t="s">
        <v>144</v>
      </c>
      <c r="AT148" s="187" t="s">
        <v>167</v>
      </c>
      <c r="AU148" s="187" t="s">
        <v>133</v>
      </c>
      <c r="AY148" s="14" t="s">
        <v>125</v>
      </c>
      <c r="BE148" s="188">
        <f t="shared" si="14"/>
        <v>0</v>
      </c>
      <c r="BF148" s="188">
        <f t="shared" si="15"/>
        <v>83.120000000000005</v>
      </c>
      <c r="BG148" s="188">
        <f t="shared" si="16"/>
        <v>0</v>
      </c>
      <c r="BH148" s="188">
        <f t="shared" si="17"/>
        <v>0</v>
      </c>
      <c r="BI148" s="188">
        <f t="shared" si="18"/>
        <v>0</v>
      </c>
      <c r="BJ148" s="14" t="s">
        <v>133</v>
      </c>
      <c r="BK148" s="188">
        <f t="shared" si="19"/>
        <v>83.120000000000005</v>
      </c>
      <c r="BL148" s="14" t="s">
        <v>132</v>
      </c>
      <c r="BM148" s="187" t="s">
        <v>198</v>
      </c>
    </row>
    <row r="149" s="1" customFormat="1" ht="24.2" customHeight="1">
      <c r="B149" s="174"/>
      <c r="C149" s="175" t="s">
        <v>166</v>
      </c>
      <c r="D149" s="175" t="s">
        <v>128</v>
      </c>
      <c r="E149" s="176" t="s">
        <v>199</v>
      </c>
      <c r="F149" s="177" t="s">
        <v>200</v>
      </c>
      <c r="G149" s="178" t="s">
        <v>131</v>
      </c>
      <c r="H149" s="179">
        <v>1</v>
      </c>
      <c r="I149" s="180">
        <v>388.44999999999999</v>
      </c>
      <c r="J149" s="181">
        <f t="shared" si="10"/>
        <v>388.44999999999999</v>
      </c>
      <c r="K149" s="182"/>
      <c r="L149" s="36"/>
      <c r="M149" s="183" t="s">
        <v>1</v>
      </c>
      <c r="N149" s="184" t="s">
        <v>44</v>
      </c>
      <c r="P149" s="185">
        <f t="shared" si="11"/>
        <v>0</v>
      </c>
      <c r="Q149" s="185">
        <v>0</v>
      </c>
      <c r="R149" s="185">
        <f t="shared" si="12"/>
        <v>0</v>
      </c>
      <c r="S149" s="185">
        <v>0</v>
      </c>
      <c r="T149" s="186">
        <f t="shared" si="13"/>
        <v>0</v>
      </c>
      <c r="AR149" s="187" t="s">
        <v>132</v>
      </c>
      <c r="AT149" s="187" t="s">
        <v>128</v>
      </c>
      <c r="AU149" s="187" t="s">
        <v>133</v>
      </c>
      <c r="AY149" s="14" t="s">
        <v>125</v>
      </c>
      <c r="BE149" s="188">
        <f t="shared" si="14"/>
        <v>0</v>
      </c>
      <c r="BF149" s="188">
        <f t="shared" si="15"/>
        <v>388.44999999999999</v>
      </c>
      <c r="BG149" s="188">
        <f t="shared" si="16"/>
        <v>0</v>
      </c>
      <c r="BH149" s="188">
        <f t="shared" si="17"/>
        <v>0</v>
      </c>
      <c r="BI149" s="188">
        <f t="shared" si="18"/>
        <v>0</v>
      </c>
      <c r="BJ149" s="14" t="s">
        <v>133</v>
      </c>
      <c r="BK149" s="188">
        <f t="shared" si="19"/>
        <v>388.44999999999999</v>
      </c>
      <c r="BL149" s="14" t="s">
        <v>132</v>
      </c>
      <c r="BM149" s="187" t="s">
        <v>201</v>
      </c>
    </row>
    <row r="150" s="1" customFormat="1" ht="24.2" customHeight="1">
      <c r="B150" s="174"/>
      <c r="C150" s="189" t="s">
        <v>202</v>
      </c>
      <c r="D150" s="189" t="s">
        <v>167</v>
      </c>
      <c r="E150" s="190" t="s">
        <v>203</v>
      </c>
      <c r="F150" s="191" t="s">
        <v>204</v>
      </c>
      <c r="G150" s="192" t="s">
        <v>131</v>
      </c>
      <c r="H150" s="193">
        <v>1</v>
      </c>
      <c r="I150" s="194">
        <v>4015.71</v>
      </c>
      <c r="J150" s="195">
        <f t="shared" si="10"/>
        <v>4015.71</v>
      </c>
      <c r="K150" s="196"/>
      <c r="L150" s="197"/>
      <c r="M150" s="198" t="s">
        <v>1</v>
      </c>
      <c r="N150" s="199" t="s">
        <v>44</v>
      </c>
      <c r="P150" s="185">
        <f t="shared" si="11"/>
        <v>0</v>
      </c>
      <c r="Q150" s="185">
        <v>0</v>
      </c>
      <c r="R150" s="185">
        <f t="shared" si="12"/>
        <v>0</v>
      </c>
      <c r="S150" s="185">
        <v>0</v>
      </c>
      <c r="T150" s="186">
        <f t="shared" si="13"/>
        <v>0</v>
      </c>
      <c r="AR150" s="187" t="s">
        <v>144</v>
      </c>
      <c r="AT150" s="187" t="s">
        <v>167</v>
      </c>
      <c r="AU150" s="187" t="s">
        <v>133</v>
      </c>
      <c r="AY150" s="14" t="s">
        <v>125</v>
      </c>
      <c r="BE150" s="188">
        <f t="shared" si="14"/>
        <v>0</v>
      </c>
      <c r="BF150" s="188">
        <f t="shared" si="15"/>
        <v>4015.71</v>
      </c>
      <c r="BG150" s="188">
        <f t="shared" si="16"/>
        <v>0</v>
      </c>
      <c r="BH150" s="188">
        <f t="shared" si="17"/>
        <v>0</v>
      </c>
      <c r="BI150" s="188">
        <f t="shared" si="18"/>
        <v>0</v>
      </c>
      <c r="BJ150" s="14" t="s">
        <v>133</v>
      </c>
      <c r="BK150" s="188">
        <f t="shared" si="19"/>
        <v>4015.71</v>
      </c>
      <c r="BL150" s="14" t="s">
        <v>132</v>
      </c>
      <c r="BM150" s="187" t="s">
        <v>205</v>
      </c>
    </row>
    <row r="151" s="1" customFormat="1" ht="21.75" customHeight="1">
      <c r="B151" s="174"/>
      <c r="C151" s="175" t="s">
        <v>7</v>
      </c>
      <c r="D151" s="175" t="s">
        <v>128</v>
      </c>
      <c r="E151" s="176" t="s">
        <v>206</v>
      </c>
      <c r="F151" s="177" t="s">
        <v>207</v>
      </c>
      <c r="G151" s="178" t="s">
        <v>131</v>
      </c>
      <c r="H151" s="179">
        <v>150</v>
      </c>
      <c r="I151" s="180">
        <v>10.119999999999999</v>
      </c>
      <c r="J151" s="181">
        <f t="shared" si="10"/>
        <v>1518</v>
      </c>
      <c r="K151" s="182"/>
      <c r="L151" s="36"/>
      <c r="M151" s="183" t="s">
        <v>1</v>
      </c>
      <c r="N151" s="184" t="s">
        <v>44</v>
      </c>
      <c r="P151" s="185">
        <f t="shared" si="11"/>
        <v>0</v>
      </c>
      <c r="Q151" s="185">
        <v>0</v>
      </c>
      <c r="R151" s="185">
        <f t="shared" si="12"/>
        <v>0</v>
      </c>
      <c r="S151" s="185">
        <v>0</v>
      </c>
      <c r="T151" s="186">
        <f t="shared" si="13"/>
        <v>0</v>
      </c>
      <c r="AR151" s="187" t="s">
        <v>132</v>
      </c>
      <c r="AT151" s="187" t="s">
        <v>128</v>
      </c>
      <c r="AU151" s="187" t="s">
        <v>133</v>
      </c>
      <c r="AY151" s="14" t="s">
        <v>125</v>
      </c>
      <c r="BE151" s="188">
        <f t="shared" si="14"/>
        <v>0</v>
      </c>
      <c r="BF151" s="188">
        <f t="shared" si="15"/>
        <v>1518</v>
      </c>
      <c r="BG151" s="188">
        <f t="shared" si="16"/>
        <v>0</v>
      </c>
      <c r="BH151" s="188">
        <f t="shared" si="17"/>
        <v>0</v>
      </c>
      <c r="BI151" s="188">
        <f t="shared" si="18"/>
        <v>0</v>
      </c>
      <c r="BJ151" s="14" t="s">
        <v>133</v>
      </c>
      <c r="BK151" s="188">
        <f t="shared" si="19"/>
        <v>1518</v>
      </c>
      <c r="BL151" s="14" t="s">
        <v>132</v>
      </c>
      <c r="BM151" s="187" t="s">
        <v>208</v>
      </c>
    </row>
    <row r="152" s="1" customFormat="1" ht="24.2" customHeight="1">
      <c r="B152" s="174"/>
      <c r="C152" s="189" t="s">
        <v>209</v>
      </c>
      <c r="D152" s="189" t="s">
        <v>167</v>
      </c>
      <c r="E152" s="190" t="s">
        <v>210</v>
      </c>
      <c r="F152" s="191" t="s">
        <v>211</v>
      </c>
      <c r="G152" s="192" t="s">
        <v>131</v>
      </c>
      <c r="H152" s="193">
        <v>124</v>
      </c>
      <c r="I152" s="194">
        <v>41.899999999999999</v>
      </c>
      <c r="J152" s="195">
        <f t="shared" si="10"/>
        <v>5195.6000000000004</v>
      </c>
      <c r="K152" s="196"/>
      <c r="L152" s="197"/>
      <c r="M152" s="198" t="s">
        <v>1</v>
      </c>
      <c r="N152" s="199" t="s">
        <v>44</v>
      </c>
      <c r="P152" s="185">
        <f t="shared" si="11"/>
        <v>0</v>
      </c>
      <c r="Q152" s="185">
        <v>0</v>
      </c>
      <c r="R152" s="185">
        <f t="shared" si="12"/>
        <v>0</v>
      </c>
      <c r="S152" s="185">
        <v>0</v>
      </c>
      <c r="T152" s="186">
        <f t="shared" si="13"/>
        <v>0</v>
      </c>
      <c r="AR152" s="187" t="s">
        <v>144</v>
      </c>
      <c r="AT152" s="187" t="s">
        <v>167</v>
      </c>
      <c r="AU152" s="187" t="s">
        <v>133</v>
      </c>
      <c r="AY152" s="14" t="s">
        <v>125</v>
      </c>
      <c r="BE152" s="188">
        <f t="shared" si="14"/>
        <v>0</v>
      </c>
      <c r="BF152" s="188">
        <f t="shared" si="15"/>
        <v>5195.6000000000004</v>
      </c>
      <c r="BG152" s="188">
        <f t="shared" si="16"/>
        <v>0</v>
      </c>
      <c r="BH152" s="188">
        <f t="shared" si="17"/>
        <v>0</v>
      </c>
      <c r="BI152" s="188">
        <f t="shared" si="18"/>
        <v>0</v>
      </c>
      <c r="BJ152" s="14" t="s">
        <v>133</v>
      </c>
      <c r="BK152" s="188">
        <f t="shared" si="19"/>
        <v>5195.6000000000004</v>
      </c>
      <c r="BL152" s="14" t="s">
        <v>132</v>
      </c>
      <c r="BM152" s="187" t="s">
        <v>212</v>
      </c>
    </row>
    <row r="153" s="1" customFormat="1" ht="24.2" customHeight="1">
      <c r="B153" s="174"/>
      <c r="C153" s="189" t="s">
        <v>173</v>
      </c>
      <c r="D153" s="189" t="s">
        <v>167</v>
      </c>
      <c r="E153" s="190" t="s">
        <v>213</v>
      </c>
      <c r="F153" s="191" t="s">
        <v>214</v>
      </c>
      <c r="G153" s="192" t="s">
        <v>131</v>
      </c>
      <c r="H153" s="193">
        <v>23</v>
      </c>
      <c r="I153" s="194">
        <v>29.300000000000001</v>
      </c>
      <c r="J153" s="195">
        <f t="shared" si="10"/>
        <v>673.89999999999998</v>
      </c>
      <c r="K153" s="196"/>
      <c r="L153" s="197"/>
      <c r="M153" s="198" t="s">
        <v>1</v>
      </c>
      <c r="N153" s="199" t="s">
        <v>44</v>
      </c>
      <c r="P153" s="185">
        <f t="shared" si="11"/>
        <v>0</v>
      </c>
      <c r="Q153" s="185">
        <v>0</v>
      </c>
      <c r="R153" s="185">
        <f t="shared" si="12"/>
        <v>0</v>
      </c>
      <c r="S153" s="185">
        <v>0</v>
      </c>
      <c r="T153" s="186">
        <f t="shared" si="13"/>
        <v>0</v>
      </c>
      <c r="AR153" s="187" t="s">
        <v>144</v>
      </c>
      <c r="AT153" s="187" t="s">
        <v>167</v>
      </c>
      <c r="AU153" s="187" t="s">
        <v>133</v>
      </c>
      <c r="AY153" s="14" t="s">
        <v>125</v>
      </c>
      <c r="BE153" s="188">
        <f t="shared" si="14"/>
        <v>0</v>
      </c>
      <c r="BF153" s="188">
        <f t="shared" si="15"/>
        <v>673.89999999999998</v>
      </c>
      <c r="BG153" s="188">
        <f t="shared" si="16"/>
        <v>0</v>
      </c>
      <c r="BH153" s="188">
        <f t="shared" si="17"/>
        <v>0</v>
      </c>
      <c r="BI153" s="188">
        <f t="shared" si="18"/>
        <v>0</v>
      </c>
      <c r="BJ153" s="14" t="s">
        <v>133</v>
      </c>
      <c r="BK153" s="188">
        <f t="shared" si="19"/>
        <v>673.89999999999998</v>
      </c>
      <c r="BL153" s="14" t="s">
        <v>132</v>
      </c>
      <c r="BM153" s="187" t="s">
        <v>215</v>
      </c>
    </row>
    <row r="154" s="1" customFormat="1" ht="24.2" customHeight="1">
      <c r="B154" s="174"/>
      <c r="C154" s="175" t="s">
        <v>216</v>
      </c>
      <c r="D154" s="175" t="s">
        <v>128</v>
      </c>
      <c r="E154" s="176" t="s">
        <v>217</v>
      </c>
      <c r="F154" s="177" t="s">
        <v>218</v>
      </c>
      <c r="G154" s="178" t="s">
        <v>131</v>
      </c>
      <c r="H154" s="179">
        <v>10</v>
      </c>
      <c r="I154" s="180">
        <v>16.5</v>
      </c>
      <c r="J154" s="181">
        <f t="shared" si="10"/>
        <v>165</v>
      </c>
      <c r="K154" s="182"/>
      <c r="L154" s="36"/>
      <c r="M154" s="183" t="s">
        <v>1</v>
      </c>
      <c r="N154" s="184" t="s">
        <v>44</v>
      </c>
      <c r="P154" s="185">
        <f t="shared" si="11"/>
        <v>0</v>
      </c>
      <c r="Q154" s="185">
        <v>0</v>
      </c>
      <c r="R154" s="185">
        <f t="shared" si="12"/>
        <v>0</v>
      </c>
      <c r="S154" s="185">
        <v>0</v>
      </c>
      <c r="T154" s="186">
        <f t="shared" si="13"/>
        <v>0</v>
      </c>
      <c r="AR154" s="187" t="s">
        <v>132</v>
      </c>
      <c r="AT154" s="187" t="s">
        <v>128</v>
      </c>
      <c r="AU154" s="187" t="s">
        <v>133</v>
      </c>
      <c r="AY154" s="14" t="s">
        <v>125</v>
      </c>
      <c r="BE154" s="188">
        <f t="shared" si="14"/>
        <v>0</v>
      </c>
      <c r="BF154" s="188">
        <f t="shared" si="15"/>
        <v>165</v>
      </c>
      <c r="BG154" s="188">
        <f t="shared" si="16"/>
        <v>0</v>
      </c>
      <c r="BH154" s="188">
        <f t="shared" si="17"/>
        <v>0</v>
      </c>
      <c r="BI154" s="188">
        <f t="shared" si="18"/>
        <v>0</v>
      </c>
      <c r="BJ154" s="14" t="s">
        <v>133</v>
      </c>
      <c r="BK154" s="188">
        <f t="shared" si="19"/>
        <v>165</v>
      </c>
      <c r="BL154" s="14" t="s">
        <v>132</v>
      </c>
      <c r="BM154" s="187" t="s">
        <v>219</v>
      </c>
    </row>
    <row r="155" s="1" customFormat="1" ht="33" customHeight="1">
      <c r="B155" s="174"/>
      <c r="C155" s="189" t="s">
        <v>176</v>
      </c>
      <c r="D155" s="189" t="s">
        <v>167</v>
      </c>
      <c r="E155" s="190" t="s">
        <v>220</v>
      </c>
      <c r="F155" s="191" t="s">
        <v>221</v>
      </c>
      <c r="G155" s="192" t="s">
        <v>131</v>
      </c>
      <c r="H155" s="193">
        <v>10</v>
      </c>
      <c r="I155" s="194">
        <v>55.850000000000001</v>
      </c>
      <c r="J155" s="195">
        <f t="shared" si="10"/>
        <v>558.5</v>
      </c>
      <c r="K155" s="196"/>
      <c r="L155" s="197"/>
      <c r="M155" s="198" t="s">
        <v>1</v>
      </c>
      <c r="N155" s="199" t="s">
        <v>44</v>
      </c>
      <c r="P155" s="185">
        <f t="shared" si="11"/>
        <v>0</v>
      </c>
      <c r="Q155" s="185">
        <v>0</v>
      </c>
      <c r="R155" s="185">
        <f t="shared" si="12"/>
        <v>0</v>
      </c>
      <c r="S155" s="185">
        <v>0</v>
      </c>
      <c r="T155" s="186">
        <f t="shared" si="13"/>
        <v>0</v>
      </c>
      <c r="AR155" s="187" t="s">
        <v>144</v>
      </c>
      <c r="AT155" s="187" t="s">
        <v>167</v>
      </c>
      <c r="AU155" s="187" t="s">
        <v>133</v>
      </c>
      <c r="AY155" s="14" t="s">
        <v>125</v>
      </c>
      <c r="BE155" s="188">
        <f t="shared" si="14"/>
        <v>0</v>
      </c>
      <c r="BF155" s="188">
        <f t="shared" si="15"/>
        <v>558.5</v>
      </c>
      <c r="BG155" s="188">
        <f t="shared" si="16"/>
        <v>0</v>
      </c>
      <c r="BH155" s="188">
        <f t="shared" si="17"/>
        <v>0</v>
      </c>
      <c r="BI155" s="188">
        <f t="shared" si="18"/>
        <v>0</v>
      </c>
      <c r="BJ155" s="14" t="s">
        <v>133</v>
      </c>
      <c r="BK155" s="188">
        <f t="shared" si="19"/>
        <v>558.5</v>
      </c>
      <c r="BL155" s="14" t="s">
        <v>132</v>
      </c>
      <c r="BM155" s="187" t="s">
        <v>222</v>
      </c>
    </row>
    <row r="156" s="1" customFormat="1" ht="21.75" customHeight="1">
      <c r="B156" s="174"/>
      <c r="C156" s="175" t="s">
        <v>223</v>
      </c>
      <c r="D156" s="175" t="s">
        <v>128</v>
      </c>
      <c r="E156" s="176" t="s">
        <v>224</v>
      </c>
      <c r="F156" s="177" t="s">
        <v>225</v>
      </c>
      <c r="G156" s="178" t="s">
        <v>131</v>
      </c>
      <c r="H156" s="179">
        <v>150</v>
      </c>
      <c r="I156" s="180">
        <v>9.3800000000000008</v>
      </c>
      <c r="J156" s="181">
        <f t="shared" si="10"/>
        <v>1407</v>
      </c>
      <c r="K156" s="182"/>
      <c r="L156" s="36"/>
      <c r="M156" s="183" t="s">
        <v>1</v>
      </c>
      <c r="N156" s="184" t="s">
        <v>44</v>
      </c>
      <c r="P156" s="185">
        <f t="shared" si="11"/>
        <v>0</v>
      </c>
      <c r="Q156" s="185">
        <v>0</v>
      </c>
      <c r="R156" s="185">
        <f t="shared" si="12"/>
        <v>0</v>
      </c>
      <c r="S156" s="185">
        <v>0</v>
      </c>
      <c r="T156" s="186">
        <f t="shared" si="13"/>
        <v>0</v>
      </c>
      <c r="AR156" s="187" t="s">
        <v>132</v>
      </c>
      <c r="AT156" s="187" t="s">
        <v>128</v>
      </c>
      <c r="AU156" s="187" t="s">
        <v>133</v>
      </c>
      <c r="AY156" s="14" t="s">
        <v>125</v>
      </c>
      <c r="BE156" s="188">
        <f t="shared" si="14"/>
        <v>0</v>
      </c>
      <c r="BF156" s="188">
        <f t="shared" si="15"/>
        <v>1407</v>
      </c>
      <c r="BG156" s="188">
        <f t="shared" si="16"/>
        <v>0</v>
      </c>
      <c r="BH156" s="188">
        <f t="shared" si="17"/>
        <v>0</v>
      </c>
      <c r="BI156" s="188">
        <f t="shared" si="18"/>
        <v>0</v>
      </c>
      <c r="BJ156" s="14" t="s">
        <v>133</v>
      </c>
      <c r="BK156" s="188">
        <f t="shared" si="19"/>
        <v>1407</v>
      </c>
      <c r="BL156" s="14" t="s">
        <v>132</v>
      </c>
      <c r="BM156" s="187" t="s">
        <v>226</v>
      </c>
    </row>
    <row r="157" s="1" customFormat="1" ht="21.75" customHeight="1">
      <c r="B157" s="174"/>
      <c r="C157" s="175" t="s">
        <v>180</v>
      </c>
      <c r="D157" s="175" t="s">
        <v>128</v>
      </c>
      <c r="E157" s="176" t="s">
        <v>227</v>
      </c>
      <c r="F157" s="177" t="s">
        <v>228</v>
      </c>
      <c r="G157" s="178" t="s">
        <v>131</v>
      </c>
      <c r="H157" s="179">
        <v>134</v>
      </c>
      <c r="I157" s="180">
        <v>2.3500000000000001</v>
      </c>
      <c r="J157" s="181">
        <f t="shared" si="10"/>
        <v>314.89999999999998</v>
      </c>
      <c r="K157" s="182"/>
      <c r="L157" s="36"/>
      <c r="M157" s="183" t="s">
        <v>1</v>
      </c>
      <c r="N157" s="184" t="s">
        <v>44</v>
      </c>
      <c r="P157" s="185">
        <f t="shared" si="11"/>
        <v>0</v>
      </c>
      <c r="Q157" s="185">
        <v>0</v>
      </c>
      <c r="R157" s="185">
        <f t="shared" si="12"/>
        <v>0</v>
      </c>
      <c r="S157" s="185">
        <v>0</v>
      </c>
      <c r="T157" s="186">
        <f t="shared" si="13"/>
        <v>0</v>
      </c>
      <c r="AR157" s="187" t="s">
        <v>132</v>
      </c>
      <c r="AT157" s="187" t="s">
        <v>128</v>
      </c>
      <c r="AU157" s="187" t="s">
        <v>133</v>
      </c>
      <c r="AY157" s="14" t="s">
        <v>125</v>
      </c>
      <c r="BE157" s="188">
        <f t="shared" si="14"/>
        <v>0</v>
      </c>
      <c r="BF157" s="188">
        <f t="shared" si="15"/>
        <v>314.89999999999998</v>
      </c>
      <c r="BG157" s="188">
        <f t="shared" si="16"/>
        <v>0</v>
      </c>
      <c r="BH157" s="188">
        <f t="shared" si="17"/>
        <v>0</v>
      </c>
      <c r="BI157" s="188">
        <f t="shared" si="18"/>
        <v>0</v>
      </c>
      <c r="BJ157" s="14" t="s">
        <v>133</v>
      </c>
      <c r="BK157" s="188">
        <f t="shared" si="19"/>
        <v>314.89999999999998</v>
      </c>
      <c r="BL157" s="14" t="s">
        <v>132</v>
      </c>
      <c r="BM157" s="187" t="s">
        <v>229</v>
      </c>
    </row>
    <row r="158" s="1" customFormat="1" ht="24.2" customHeight="1">
      <c r="B158" s="174"/>
      <c r="C158" s="189" t="s">
        <v>230</v>
      </c>
      <c r="D158" s="189" t="s">
        <v>167</v>
      </c>
      <c r="E158" s="190" t="s">
        <v>231</v>
      </c>
      <c r="F158" s="191" t="s">
        <v>232</v>
      </c>
      <c r="G158" s="192" t="s">
        <v>131</v>
      </c>
      <c r="H158" s="193">
        <v>134</v>
      </c>
      <c r="I158" s="194">
        <v>0.94999999999999996</v>
      </c>
      <c r="J158" s="195">
        <f t="shared" si="10"/>
        <v>127.3</v>
      </c>
      <c r="K158" s="196"/>
      <c r="L158" s="197"/>
      <c r="M158" s="198" t="s">
        <v>1</v>
      </c>
      <c r="N158" s="199" t="s">
        <v>44</v>
      </c>
      <c r="P158" s="185">
        <f t="shared" si="11"/>
        <v>0</v>
      </c>
      <c r="Q158" s="185">
        <v>0</v>
      </c>
      <c r="R158" s="185">
        <f t="shared" si="12"/>
        <v>0</v>
      </c>
      <c r="S158" s="185">
        <v>0</v>
      </c>
      <c r="T158" s="186">
        <f t="shared" si="13"/>
        <v>0</v>
      </c>
      <c r="AR158" s="187" t="s">
        <v>144</v>
      </c>
      <c r="AT158" s="187" t="s">
        <v>167</v>
      </c>
      <c r="AU158" s="187" t="s">
        <v>133</v>
      </c>
      <c r="AY158" s="14" t="s">
        <v>125</v>
      </c>
      <c r="BE158" s="188">
        <f t="shared" si="14"/>
        <v>0</v>
      </c>
      <c r="BF158" s="188">
        <f t="shared" si="15"/>
        <v>127.3</v>
      </c>
      <c r="BG158" s="188">
        <f t="shared" si="16"/>
        <v>0</v>
      </c>
      <c r="BH158" s="188">
        <f t="shared" si="17"/>
        <v>0</v>
      </c>
      <c r="BI158" s="188">
        <f t="shared" si="18"/>
        <v>0</v>
      </c>
      <c r="BJ158" s="14" t="s">
        <v>133</v>
      </c>
      <c r="BK158" s="188">
        <f t="shared" si="19"/>
        <v>127.3</v>
      </c>
      <c r="BL158" s="14" t="s">
        <v>132</v>
      </c>
      <c r="BM158" s="187" t="s">
        <v>233</v>
      </c>
    </row>
    <row r="159" s="1" customFormat="1" ht="21.75" customHeight="1">
      <c r="B159" s="174"/>
      <c r="C159" s="175" t="s">
        <v>187</v>
      </c>
      <c r="D159" s="175" t="s">
        <v>128</v>
      </c>
      <c r="E159" s="176" t="s">
        <v>234</v>
      </c>
      <c r="F159" s="177" t="s">
        <v>235</v>
      </c>
      <c r="G159" s="178" t="s">
        <v>131</v>
      </c>
      <c r="H159" s="179">
        <v>52</v>
      </c>
      <c r="I159" s="180">
        <v>3.6099999999999999</v>
      </c>
      <c r="J159" s="181">
        <f t="shared" si="10"/>
        <v>187.72</v>
      </c>
      <c r="K159" s="182"/>
      <c r="L159" s="36"/>
      <c r="M159" s="183" t="s">
        <v>1</v>
      </c>
      <c r="N159" s="184" t="s">
        <v>44</v>
      </c>
      <c r="P159" s="185">
        <f t="shared" si="11"/>
        <v>0</v>
      </c>
      <c r="Q159" s="185">
        <v>0</v>
      </c>
      <c r="R159" s="185">
        <f t="shared" si="12"/>
        <v>0</v>
      </c>
      <c r="S159" s="185">
        <v>0</v>
      </c>
      <c r="T159" s="186">
        <f t="shared" si="13"/>
        <v>0</v>
      </c>
      <c r="AR159" s="187" t="s">
        <v>132</v>
      </c>
      <c r="AT159" s="187" t="s">
        <v>128</v>
      </c>
      <c r="AU159" s="187" t="s">
        <v>133</v>
      </c>
      <c r="AY159" s="14" t="s">
        <v>125</v>
      </c>
      <c r="BE159" s="188">
        <f t="shared" si="14"/>
        <v>0</v>
      </c>
      <c r="BF159" s="188">
        <f t="shared" si="15"/>
        <v>187.72</v>
      </c>
      <c r="BG159" s="188">
        <f t="shared" si="16"/>
        <v>0</v>
      </c>
      <c r="BH159" s="188">
        <f t="shared" si="17"/>
        <v>0</v>
      </c>
      <c r="BI159" s="188">
        <f t="shared" si="18"/>
        <v>0</v>
      </c>
      <c r="BJ159" s="14" t="s">
        <v>133</v>
      </c>
      <c r="BK159" s="188">
        <f t="shared" si="19"/>
        <v>187.72</v>
      </c>
      <c r="BL159" s="14" t="s">
        <v>132</v>
      </c>
      <c r="BM159" s="187" t="s">
        <v>236</v>
      </c>
    </row>
    <row r="160" s="1" customFormat="1" ht="24.2" customHeight="1">
      <c r="B160" s="174"/>
      <c r="C160" s="189" t="s">
        <v>237</v>
      </c>
      <c r="D160" s="189" t="s">
        <v>167</v>
      </c>
      <c r="E160" s="190" t="s">
        <v>238</v>
      </c>
      <c r="F160" s="191" t="s">
        <v>239</v>
      </c>
      <c r="G160" s="192" t="s">
        <v>131</v>
      </c>
      <c r="H160" s="193">
        <v>52</v>
      </c>
      <c r="I160" s="194">
        <v>1.45</v>
      </c>
      <c r="J160" s="195">
        <f t="shared" si="10"/>
        <v>75.400000000000006</v>
      </c>
      <c r="K160" s="196"/>
      <c r="L160" s="197"/>
      <c r="M160" s="198" t="s">
        <v>1</v>
      </c>
      <c r="N160" s="199" t="s">
        <v>44</v>
      </c>
      <c r="P160" s="185">
        <f t="shared" si="11"/>
        <v>0</v>
      </c>
      <c r="Q160" s="185">
        <v>0</v>
      </c>
      <c r="R160" s="185">
        <f t="shared" si="12"/>
        <v>0</v>
      </c>
      <c r="S160" s="185">
        <v>0</v>
      </c>
      <c r="T160" s="186">
        <f t="shared" si="13"/>
        <v>0</v>
      </c>
      <c r="AR160" s="187" t="s">
        <v>144</v>
      </c>
      <c r="AT160" s="187" t="s">
        <v>167</v>
      </c>
      <c r="AU160" s="187" t="s">
        <v>133</v>
      </c>
      <c r="AY160" s="14" t="s">
        <v>125</v>
      </c>
      <c r="BE160" s="188">
        <f t="shared" si="14"/>
        <v>0</v>
      </c>
      <c r="BF160" s="188">
        <f t="shared" si="15"/>
        <v>75.400000000000006</v>
      </c>
      <c r="BG160" s="188">
        <f t="shared" si="16"/>
        <v>0</v>
      </c>
      <c r="BH160" s="188">
        <f t="shared" si="17"/>
        <v>0</v>
      </c>
      <c r="BI160" s="188">
        <f t="shared" si="18"/>
        <v>0</v>
      </c>
      <c r="BJ160" s="14" t="s">
        <v>133</v>
      </c>
      <c r="BK160" s="188">
        <f t="shared" si="19"/>
        <v>75.400000000000006</v>
      </c>
      <c r="BL160" s="14" t="s">
        <v>132</v>
      </c>
      <c r="BM160" s="187" t="s">
        <v>240</v>
      </c>
    </row>
    <row r="161" s="1" customFormat="1" ht="24.2" customHeight="1">
      <c r="B161" s="174"/>
      <c r="C161" s="175" t="s">
        <v>191</v>
      </c>
      <c r="D161" s="175" t="s">
        <v>128</v>
      </c>
      <c r="E161" s="176" t="s">
        <v>241</v>
      </c>
      <c r="F161" s="177" t="s">
        <v>242</v>
      </c>
      <c r="G161" s="178" t="s">
        <v>131</v>
      </c>
      <c r="H161" s="179">
        <v>170</v>
      </c>
      <c r="I161" s="180">
        <v>1.3700000000000001</v>
      </c>
      <c r="J161" s="181">
        <f t="shared" si="10"/>
        <v>232.90000000000001</v>
      </c>
      <c r="K161" s="182"/>
      <c r="L161" s="36"/>
      <c r="M161" s="183" t="s">
        <v>1</v>
      </c>
      <c r="N161" s="184" t="s">
        <v>44</v>
      </c>
      <c r="P161" s="185">
        <f t="shared" si="11"/>
        <v>0</v>
      </c>
      <c r="Q161" s="185">
        <v>0</v>
      </c>
      <c r="R161" s="185">
        <f t="shared" si="12"/>
        <v>0</v>
      </c>
      <c r="S161" s="185">
        <v>0</v>
      </c>
      <c r="T161" s="186">
        <f t="shared" si="13"/>
        <v>0</v>
      </c>
      <c r="AR161" s="187" t="s">
        <v>132</v>
      </c>
      <c r="AT161" s="187" t="s">
        <v>128</v>
      </c>
      <c r="AU161" s="187" t="s">
        <v>133</v>
      </c>
      <c r="AY161" s="14" t="s">
        <v>125</v>
      </c>
      <c r="BE161" s="188">
        <f t="shared" si="14"/>
        <v>0</v>
      </c>
      <c r="BF161" s="188">
        <f t="shared" si="15"/>
        <v>232.90000000000001</v>
      </c>
      <c r="BG161" s="188">
        <f t="shared" si="16"/>
        <v>0</v>
      </c>
      <c r="BH161" s="188">
        <f t="shared" si="17"/>
        <v>0</v>
      </c>
      <c r="BI161" s="188">
        <f t="shared" si="18"/>
        <v>0</v>
      </c>
      <c r="BJ161" s="14" t="s">
        <v>133</v>
      </c>
      <c r="BK161" s="188">
        <f t="shared" si="19"/>
        <v>232.90000000000001</v>
      </c>
      <c r="BL161" s="14" t="s">
        <v>132</v>
      </c>
      <c r="BM161" s="187" t="s">
        <v>243</v>
      </c>
    </row>
    <row r="162" s="1" customFormat="1" ht="24.2" customHeight="1">
      <c r="B162" s="174"/>
      <c r="C162" s="175" t="s">
        <v>244</v>
      </c>
      <c r="D162" s="175" t="s">
        <v>128</v>
      </c>
      <c r="E162" s="176" t="s">
        <v>245</v>
      </c>
      <c r="F162" s="177" t="s">
        <v>246</v>
      </c>
      <c r="G162" s="178" t="s">
        <v>131</v>
      </c>
      <c r="H162" s="179">
        <v>4</v>
      </c>
      <c r="I162" s="180">
        <v>2.04</v>
      </c>
      <c r="J162" s="181">
        <f t="shared" si="10"/>
        <v>8.1600000000000001</v>
      </c>
      <c r="K162" s="182"/>
      <c r="L162" s="36"/>
      <c r="M162" s="183" t="s">
        <v>1</v>
      </c>
      <c r="N162" s="184" t="s">
        <v>44</v>
      </c>
      <c r="P162" s="185">
        <f t="shared" si="11"/>
        <v>0</v>
      </c>
      <c r="Q162" s="185">
        <v>0</v>
      </c>
      <c r="R162" s="185">
        <f t="shared" si="12"/>
        <v>0</v>
      </c>
      <c r="S162" s="185">
        <v>0</v>
      </c>
      <c r="T162" s="186">
        <f t="shared" si="13"/>
        <v>0</v>
      </c>
      <c r="AR162" s="187" t="s">
        <v>132</v>
      </c>
      <c r="AT162" s="187" t="s">
        <v>128</v>
      </c>
      <c r="AU162" s="187" t="s">
        <v>133</v>
      </c>
      <c r="AY162" s="14" t="s">
        <v>125</v>
      </c>
      <c r="BE162" s="188">
        <f t="shared" si="14"/>
        <v>0</v>
      </c>
      <c r="BF162" s="188">
        <f t="shared" si="15"/>
        <v>8.1600000000000001</v>
      </c>
      <c r="BG162" s="188">
        <f t="shared" si="16"/>
        <v>0</v>
      </c>
      <c r="BH162" s="188">
        <f t="shared" si="17"/>
        <v>0</v>
      </c>
      <c r="BI162" s="188">
        <f t="shared" si="18"/>
        <v>0</v>
      </c>
      <c r="BJ162" s="14" t="s">
        <v>133</v>
      </c>
      <c r="BK162" s="188">
        <f t="shared" si="19"/>
        <v>8.1600000000000001</v>
      </c>
      <c r="BL162" s="14" t="s">
        <v>132</v>
      </c>
      <c r="BM162" s="187" t="s">
        <v>247</v>
      </c>
    </row>
    <row r="163" s="1" customFormat="1" ht="24.2" customHeight="1">
      <c r="B163" s="174"/>
      <c r="C163" s="175" t="s">
        <v>194</v>
      </c>
      <c r="D163" s="175" t="s">
        <v>128</v>
      </c>
      <c r="E163" s="176" t="s">
        <v>248</v>
      </c>
      <c r="F163" s="177" t="s">
        <v>249</v>
      </c>
      <c r="G163" s="178" t="s">
        <v>131</v>
      </c>
      <c r="H163" s="179">
        <v>15</v>
      </c>
      <c r="I163" s="180">
        <v>2.98</v>
      </c>
      <c r="J163" s="181">
        <f t="shared" si="10"/>
        <v>44.700000000000003</v>
      </c>
      <c r="K163" s="182"/>
      <c r="L163" s="36"/>
      <c r="M163" s="183" t="s">
        <v>1</v>
      </c>
      <c r="N163" s="184" t="s">
        <v>44</v>
      </c>
      <c r="P163" s="185">
        <f t="shared" si="11"/>
        <v>0</v>
      </c>
      <c r="Q163" s="185">
        <v>0</v>
      </c>
      <c r="R163" s="185">
        <f t="shared" si="12"/>
        <v>0</v>
      </c>
      <c r="S163" s="185">
        <v>0</v>
      </c>
      <c r="T163" s="186">
        <f t="shared" si="13"/>
        <v>0</v>
      </c>
      <c r="AR163" s="187" t="s">
        <v>132</v>
      </c>
      <c r="AT163" s="187" t="s">
        <v>128</v>
      </c>
      <c r="AU163" s="187" t="s">
        <v>133</v>
      </c>
      <c r="AY163" s="14" t="s">
        <v>125</v>
      </c>
      <c r="BE163" s="188">
        <f t="shared" si="14"/>
        <v>0</v>
      </c>
      <c r="BF163" s="188">
        <f t="shared" si="15"/>
        <v>44.700000000000003</v>
      </c>
      <c r="BG163" s="188">
        <f t="shared" si="16"/>
        <v>0</v>
      </c>
      <c r="BH163" s="188">
        <f t="shared" si="17"/>
        <v>0</v>
      </c>
      <c r="BI163" s="188">
        <f t="shared" si="18"/>
        <v>0</v>
      </c>
      <c r="BJ163" s="14" t="s">
        <v>133</v>
      </c>
      <c r="BK163" s="188">
        <f t="shared" si="19"/>
        <v>44.700000000000003</v>
      </c>
      <c r="BL163" s="14" t="s">
        <v>132</v>
      </c>
      <c r="BM163" s="187" t="s">
        <v>250</v>
      </c>
    </row>
    <row r="164" s="1" customFormat="1" ht="24.2" customHeight="1">
      <c r="B164" s="174"/>
      <c r="C164" s="189" t="s">
        <v>251</v>
      </c>
      <c r="D164" s="189" t="s">
        <v>167</v>
      </c>
      <c r="E164" s="190" t="s">
        <v>252</v>
      </c>
      <c r="F164" s="191" t="s">
        <v>253</v>
      </c>
      <c r="G164" s="192" t="s">
        <v>131</v>
      </c>
      <c r="H164" s="193">
        <v>2</v>
      </c>
      <c r="I164" s="194">
        <v>4.4299999999999997</v>
      </c>
      <c r="J164" s="195">
        <f t="shared" si="10"/>
        <v>8.8599999999999994</v>
      </c>
      <c r="K164" s="196"/>
      <c r="L164" s="197"/>
      <c r="M164" s="198" t="s">
        <v>1</v>
      </c>
      <c r="N164" s="199" t="s">
        <v>44</v>
      </c>
      <c r="P164" s="185">
        <f t="shared" si="11"/>
        <v>0</v>
      </c>
      <c r="Q164" s="185">
        <v>0</v>
      </c>
      <c r="R164" s="185">
        <f t="shared" si="12"/>
        <v>0</v>
      </c>
      <c r="S164" s="185">
        <v>0</v>
      </c>
      <c r="T164" s="186">
        <f t="shared" si="13"/>
        <v>0</v>
      </c>
      <c r="AR164" s="187" t="s">
        <v>144</v>
      </c>
      <c r="AT164" s="187" t="s">
        <v>167</v>
      </c>
      <c r="AU164" s="187" t="s">
        <v>133</v>
      </c>
      <c r="AY164" s="14" t="s">
        <v>125</v>
      </c>
      <c r="BE164" s="188">
        <f t="shared" si="14"/>
        <v>0</v>
      </c>
      <c r="BF164" s="188">
        <f t="shared" si="15"/>
        <v>8.8599999999999994</v>
      </c>
      <c r="BG164" s="188">
        <f t="shared" si="16"/>
        <v>0</v>
      </c>
      <c r="BH164" s="188">
        <f t="shared" si="17"/>
        <v>0</v>
      </c>
      <c r="BI164" s="188">
        <f t="shared" si="18"/>
        <v>0</v>
      </c>
      <c r="BJ164" s="14" t="s">
        <v>133</v>
      </c>
      <c r="BK164" s="188">
        <f t="shared" si="19"/>
        <v>8.8599999999999994</v>
      </c>
      <c r="BL164" s="14" t="s">
        <v>132</v>
      </c>
      <c r="BM164" s="187" t="s">
        <v>254</v>
      </c>
    </row>
    <row r="165" s="1" customFormat="1" ht="16.5" customHeight="1">
      <c r="B165" s="174"/>
      <c r="C165" s="189" t="s">
        <v>198</v>
      </c>
      <c r="D165" s="189" t="s">
        <v>167</v>
      </c>
      <c r="E165" s="190" t="s">
        <v>255</v>
      </c>
      <c r="F165" s="191" t="s">
        <v>256</v>
      </c>
      <c r="G165" s="192" t="s">
        <v>131</v>
      </c>
      <c r="H165" s="193">
        <v>104</v>
      </c>
      <c r="I165" s="194">
        <v>1.3700000000000001</v>
      </c>
      <c r="J165" s="195">
        <f t="shared" si="10"/>
        <v>142.47999999999999</v>
      </c>
      <c r="K165" s="196"/>
      <c r="L165" s="197"/>
      <c r="M165" s="198" t="s">
        <v>1</v>
      </c>
      <c r="N165" s="199" t="s">
        <v>44</v>
      </c>
      <c r="P165" s="185">
        <f t="shared" si="11"/>
        <v>0</v>
      </c>
      <c r="Q165" s="185">
        <v>0</v>
      </c>
      <c r="R165" s="185">
        <f t="shared" si="12"/>
        <v>0</v>
      </c>
      <c r="S165" s="185">
        <v>0</v>
      </c>
      <c r="T165" s="186">
        <f t="shared" si="13"/>
        <v>0</v>
      </c>
      <c r="AR165" s="187" t="s">
        <v>144</v>
      </c>
      <c r="AT165" s="187" t="s">
        <v>167</v>
      </c>
      <c r="AU165" s="187" t="s">
        <v>133</v>
      </c>
      <c r="AY165" s="14" t="s">
        <v>125</v>
      </c>
      <c r="BE165" s="188">
        <f t="shared" si="14"/>
        <v>0</v>
      </c>
      <c r="BF165" s="188">
        <f t="shared" si="15"/>
        <v>142.47999999999999</v>
      </c>
      <c r="BG165" s="188">
        <f t="shared" si="16"/>
        <v>0</v>
      </c>
      <c r="BH165" s="188">
        <f t="shared" si="17"/>
        <v>0</v>
      </c>
      <c r="BI165" s="188">
        <f t="shared" si="18"/>
        <v>0</v>
      </c>
      <c r="BJ165" s="14" t="s">
        <v>133</v>
      </c>
      <c r="BK165" s="188">
        <f t="shared" si="19"/>
        <v>142.47999999999999</v>
      </c>
      <c r="BL165" s="14" t="s">
        <v>132</v>
      </c>
      <c r="BM165" s="187" t="s">
        <v>257</v>
      </c>
    </row>
    <row r="166" s="1" customFormat="1" ht="24.2" customHeight="1">
      <c r="B166" s="174"/>
      <c r="C166" s="175" t="s">
        <v>258</v>
      </c>
      <c r="D166" s="175" t="s">
        <v>128</v>
      </c>
      <c r="E166" s="176" t="s">
        <v>259</v>
      </c>
      <c r="F166" s="177" t="s">
        <v>260</v>
      </c>
      <c r="G166" s="178" t="s">
        <v>131</v>
      </c>
      <c r="H166" s="179">
        <v>21</v>
      </c>
      <c r="I166" s="180">
        <v>3.9100000000000001</v>
      </c>
      <c r="J166" s="181">
        <f t="shared" si="10"/>
        <v>82.109999999999999</v>
      </c>
      <c r="K166" s="182"/>
      <c r="L166" s="36"/>
      <c r="M166" s="183" t="s">
        <v>1</v>
      </c>
      <c r="N166" s="184" t="s">
        <v>44</v>
      </c>
      <c r="P166" s="185">
        <f t="shared" si="11"/>
        <v>0</v>
      </c>
      <c r="Q166" s="185">
        <v>0</v>
      </c>
      <c r="R166" s="185">
        <f t="shared" si="12"/>
        <v>0</v>
      </c>
      <c r="S166" s="185">
        <v>0</v>
      </c>
      <c r="T166" s="186">
        <f t="shared" si="13"/>
        <v>0</v>
      </c>
      <c r="AR166" s="187" t="s">
        <v>132</v>
      </c>
      <c r="AT166" s="187" t="s">
        <v>128</v>
      </c>
      <c r="AU166" s="187" t="s">
        <v>133</v>
      </c>
      <c r="AY166" s="14" t="s">
        <v>125</v>
      </c>
      <c r="BE166" s="188">
        <f t="shared" si="14"/>
        <v>0</v>
      </c>
      <c r="BF166" s="188">
        <f t="shared" si="15"/>
        <v>82.109999999999999</v>
      </c>
      <c r="BG166" s="188">
        <f t="shared" si="16"/>
        <v>0</v>
      </c>
      <c r="BH166" s="188">
        <f t="shared" si="17"/>
        <v>0</v>
      </c>
      <c r="BI166" s="188">
        <f t="shared" si="18"/>
        <v>0</v>
      </c>
      <c r="BJ166" s="14" t="s">
        <v>133</v>
      </c>
      <c r="BK166" s="188">
        <f t="shared" si="19"/>
        <v>82.109999999999999</v>
      </c>
      <c r="BL166" s="14" t="s">
        <v>132</v>
      </c>
      <c r="BM166" s="187" t="s">
        <v>261</v>
      </c>
    </row>
    <row r="167" s="1" customFormat="1" ht="24.2" customHeight="1">
      <c r="B167" s="174"/>
      <c r="C167" s="189" t="s">
        <v>201</v>
      </c>
      <c r="D167" s="189" t="s">
        <v>167</v>
      </c>
      <c r="E167" s="190" t="s">
        <v>262</v>
      </c>
      <c r="F167" s="191" t="s">
        <v>263</v>
      </c>
      <c r="G167" s="192" t="s">
        <v>131</v>
      </c>
      <c r="H167" s="193">
        <v>21</v>
      </c>
      <c r="I167" s="194">
        <v>6.6600000000000001</v>
      </c>
      <c r="J167" s="195">
        <f t="shared" si="10"/>
        <v>139.86000000000001</v>
      </c>
      <c r="K167" s="196"/>
      <c r="L167" s="197"/>
      <c r="M167" s="198" t="s">
        <v>1</v>
      </c>
      <c r="N167" s="199" t="s">
        <v>44</v>
      </c>
      <c r="P167" s="185">
        <f t="shared" si="11"/>
        <v>0</v>
      </c>
      <c r="Q167" s="185">
        <v>0</v>
      </c>
      <c r="R167" s="185">
        <f t="shared" si="12"/>
        <v>0</v>
      </c>
      <c r="S167" s="185">
        <v>0</v>
      </c>
      <c r="T167" s="186">
        <f t="shared" si="13"/>
        <v>0</v>
      </c>
      <c r="AR167" s="187" t="s">
        <v>144</v>
      </c>
      <c r="AT167" s="187" t="s">
        <v>167</v>
      </c>
      <c r="AU167" s="187" t="s">
        <v>133</v>
      </c>
      <c r="AY167" s="14" t="s">
        <v>125</v>
      </c>
      <c r="BE167" s="188">
        <f t="shared" si="14"/>
        <v>0</v>
      </c>
      <c r="BF167" s="188">
        <f t="shared" si="15"/>
        <v>139.86000000000001</v>
      </c>
      <c r="BG167" s="188">
        <f t="shared" si="16"/>
        <v>0</v>
      </c>
      <c r="BH167" s="188">
        <f t="shared" si="17"/>
        <v>0</v>
      </c>
      <c r="BI167" s="188">
        <f t="shared" si="18"/>
        <v>0</v>
      </c>
      <c r="BJ167" s="14" t="s">
        <v>133</v>
      </c>
      <c r="BK167" s="188">
        <f t="shared" si="19"/>
        <v>139.86000000000001</v>
      </c>
      <c r="BL167" s="14" t="s">
        <v>132</v>
      </c>
      <c r="BM167" s="187" t="s">
        <v>264</v>
      </c>
    </row>
    <row r="168" s="1" customFormat="1" ht="24.2" customHeight="1">
      <c r="B168" s="174"/>
      <c r="C168" s="175" t="s">
        <v>265</v>
      </c>
      <c r="D168" s="175" t="s">
        <v>128</v>
      </c>
      <c r="E168" s="176" t="s">
        <v>266</v>
      </c>
      <c r="F168" s="177" t="s">
        <v>267</v>
      </c>
      <c r="G168" s="178" t="s">
        <v>131</v>
      </c>
      <c r="H168" s="179">
        <v>4</v>
      </c>
      <c r="I168" s="180">
        <v>6.0599999999999996</v>
      </c>
      <c r="J168" s="181">
        <f t="shared" si="10"/>
        <v>24.239999999999998</v>
      </c>
      <c r="K168" s="182"/>
      <c r="L168" s="36"/>
      <c r="M168" s="183" t="s">
        <v>1</v>
      </c>
      <c r="N168" s="184" t="s">
        <v>44</v>
      </c>
      <c r="P168" s="185">
        <f t="shared" si="11"/>
        <v>0</v>
      </c>
      <c r="Q168" s="185">
        <v>0</v>
      </c>
      <c r="R168" s="185">
        <f t="shared" si="12"/>
        <v>0</v>
      </c>
      <c r="S168" s="185">
        <v>0</v>
      </c>
      <c r="T168" s="186">
        <f t="shared" si="13"/>
        <v>0</v>
      </c>
      <c r="AR168" s="187" t="s">
        <v>132</v>
      </c>
      <c r="AT168" s="187" t="s">
        <v>128</v>
      </c>
      <c r="AU168" s="187" t="s">
        <v>133</v>
      </c>
      <c r="AY168" s="14" t="s">
        <v>125</v>
      </c>
      <c r="BE168" s="188">
        <f t="shared" si="14"/>
        <v>0</v>
      </c>
      <c r="BF168" s="188">
        <f t="shared" si="15"/>
        <v>24.239999999999998</v>
      </c>
      <c r="BG168" s="188">
        <f t="shared" si="16"/>
        <v>0</v>
      </c>
      <c r="BH168" s="188">
        <f t="shared" si="17"/>
        <v>0</v>
      </c>
      <c r="BI168" s="188">
        <f t="shared" si="18"/>
        <v>0</v>
      </c>
      <c r="BJ168" s="14" t="s">
        <v>133</v>
      </c>
      <c r="BK168" s="188">
        <f t="shared" si="19"/>
        <v>24.239999999999998</v>
      </c>
      <c r="BL168" s="14" t="s">
        <v>132</v>
      </c>
      <c r="BM168" s="187" t="s">
        <v>268</v>
      </c>
    </row>
    <row r="169" s="1" customFormat="1" ht="33" customHeight="1">
      <c r="B169" s="174"/>
      <c r="C169" s="189" t="s">
        <v>205</v>
      </c>
      <c r="D169" s="189" t="s">
        <v>167</v>
      </c>
      <c r="E169" s="190" t="s">
        <v>269</v>
      </c>
      <c r="F169" s="191" t="s">
        <v>270</v>
      </c>
      <c r="G169" s="192" t="s">
        <v>131</v>
      </c>
      <c r="H169" s="193">
        <v>4</v>
      </c>
      <c r="I169" s="194">
        <v>8.25</v>
      </c>
      <c r="J169" s="195">
        <f t="shared" si="10"/>
        <v>33</v>
      </c>
      <c r="K169" s="196"/>
      <c r="L169" s="197"/>
      <c r="M169" s="198" t="s">
        <v>1</v>
      </c>
      <c r="N169" s="199" t="s">
        <v>44</v>
      </c>
      <c r="P169" s="185">
        <f t="shared" si="11"/>
        <v>0</v>
      </c>
      <c r="Q169" s="185">
        <v>0</v>
      </c>
      <c r="R169" s="185">
        <f t="shared" si="12"/>
        <v>0</v>
      </c>
      <c r="S169" s="185">
        <v>0</v>
      </c>
      <c r="T169" s="186">
        <f t="shared" si="13"/>
        <v>0</v>
      </c>
      <c r="AR169" s="187" t="s">
        <v>144</v>
      </c>
      <c r="AT169" s="187" t="s">
        <v>167</v>
      </c>
      <c r="AU169" s="187" t="s">
        <v>133</v>
      </c>
      <c r="AY169" s="14" t="s">
        <v>125</v>
      </c>
      <c r="BE169" s="188">
        <f t="shared" si="14"/>
        <v>0</v>
      </c>
      <c r="BF169" s="188">
        <f t="shared" si="15"/>
        <v>33</v>
      </c>
      <c r="BG169" s="188">
        <f t="shared" si="16"/>
        <v>0</v>
      </c>
      <c r="BH169" s="188">
        <f t="shared" si="17"/>
        <v>0</v>
      </c>
      <c r="BI169" s="188">
        <f t="shared" si="18"/>
        <v>0</v>
      </c>
      <c r="BJ169" s="14" t="s">
        <v>133</v>
      </c>
      <c r="BK169" s="188">
        <f t="shared" si="19"/>
        <v>33</v>
      </c>
      <c r="BL169" s="14" t="s">
        <v>132</v>
      </c>
      <c r="BM169" s="187" t="s">
        <v>271</v>
      </c>
    </row>
    <row r="170" s="1" customFormat="1" ht="24.2" customHeight="1">
      <c r="B170" s="174"/>
      <c r="C170" s="175" t="s">
        <v>272</v>
      </c>
      <c r="D170" s="175" t="s">
        <v>128</v>
      </c>
      <c r="E170" s="176" t="s">
        <v>273</v>
      </c>
      <c r="F170" s="177" t="s">
        <v>274</v>
      </c>
      <c r="G170" s="178" t="s">
        <v>131</v>
      </c>
      <c r="H170" s="179">
        <v>104</v>
      </c>
      <c r="I170" s="180">
        <v>6.6200000000000001</v>
      </c>
      <c r="J170" s="181">
        <f t="shared" si="10"/>
        <v>688.48000000000002</v>
      </c>
      <c r="K170" s="182"/>
      <c r="L170" s="36"/>
      <c r="M170" s="183" t="s">
        <v>1</v>
      </c>
      <c r="N170" s="184" t="s">
        <v>44</v>
      </c>
      <c r="P170" s="185">
        <f t="shared" si="11"/>
        <v>0</v>
      </c>
      <c r="Q170" s="185">
        <v>0</v>
      </c>
      <c r="R170" s="185">
        <f t="shared" si="12"/>
        <v>0</v>
      </c>
      <c r="S170" s="185">
        <v>0</v>
      </c>
      <c r="T170" s="186">
        <f t="shared" si="13"/>
        <v>0</v>
      </c>
      <c r="AR170" s="187" t="s">
        <v>132</v>
      </c>
      <c r="AT170" s="187" t="s">
        <v>128</v>
      </c>
      <c r="AU170" s="187" t="s">
        <v>133</v>
      </c>
      <c r="AY170" s="14" t="s">
        <v>125</v>
      </c>
      <c r="BE170" s="188">
        <f t="shared" si="14"/>
        <v>0</v>
      </c>
      <c r="BF170" s="188">
        <f t="shared" si="15"/>
        <v>688.48000000000002</v>
      </c>
      <c r="BG170" s="188">
        <f t="shared" si="16"/>
        <v>0</v>
      </c>
      <c r="BH170" s="188">
        <f t="shared" si="17"/>
        <v>0</v>
      </c>
      <c r="BI170" s="188">
        <f t="shared" si="18"/>
        <v>0</v>
      </c>
      <c r="BJ170" s="14" t="s">
        <v>133</v>
      </c>
      <c r="BK170" s="188">
        <f t="shared" si="19"/>
        <v>688.48000000000002</v>
      </c>
      <c r="BL170" s="14" t="s">
        <v>132</v>
      </c>
      <c r="BM170" s="187" t="s">
        <v>275</v>
      </c>
    </row>
    <row r="171" s="1" customFormat="1" ht="33" customHeight="1">
      <c r="B171" s="174"/>
      <c r="C171" s="189" t="s">
        <v>208</v>
      </c>
      <c r="D171" s="189" t="s">
        <v>167</v>
      </c>
      <c r="E171" s="190" t="s">
        <v>276</v>
      </c>
      <c r="F171" s="191" t="s">
        <v>277</v>
      </c>
      <c r="G171" s="192" t="s">
        <v>131</v>
      </c>
      <c r="H171" s="193">
        <v>3</v>
      </c>
      <c r="I171" s="194">
        <v>10.130000000000001</v>
      </c>
      <c r="J171" s="195">
        <f t="shared" si="10"/>
        <v>30.390000000000001</v>
      </c>
      <c r="K171" s="196"/>
      <c r="L171" s="197"/>
      <c r="M171" s="198" t="s">
        <v>1</v>
      </c>
      <c r="N171" s="199" t="s">
        <v>44</v>
      </c>
      <c r="P171" s="185">
        <f t="shared" si="11"/>
        <v>0</v>
      </c>
      <c r="Q171" s="185">
        <v>0</v>
      </c>
      <c r="R171" s="185">
        <f t="shared" si="12"/>
        <v>0</v>
      </c>
      <c r="S171" s="185">
        <v>0</v>
      </c>
      <c r="T171" s="186">
        <f t="shared" si="13"/>
        <v>0</v>
      </c>
      <c r="AR171" s="187" t="s">
        <v>144</v>
      </c>
      <c r="AT171" s="187" t="s">
        <v>167</v>
      </c>
      <c r="AU171" s="187" t="s">
        <v>133</v>
      </c>
      <c r="AY171" s="14" t="s">
        <v>125</v>
      </c>
      <c r="BE171" s="188">
        <f t="shared" si="14"/>
        <v>0</v>
      </c>
      <c r="BF171" s="188">
        <f t="shared" si="15"/>
        <v>30.390000000000001</v>
      </c>
      <c r="BG171" s="188">
        <f t="shared" si="16"/>
        <v>0</v>
      </c>
      <c r="BH171" s="188">
        <f t="shared" si="17"/>
        <v>0</v>
      </c>
      <c r="BI171" s="188">
        <f t="shared" si="18"/>
        <v>0</v>
      </c>
      <c r="BJ171" s="14" t="s">
        <v>133</v>
      </c>
      <c r="BK171" s="188">
        <f t="shared" si="19"/>
        <v>30.390000000000001</v>
      </c>
      <c r="BL171" s="14" t="s">
        <v>132</v>
      </c>
      <c r="BM171" s="187" t="s">
        <v>278</v>
      </c>
    </row>
    <row r="172" s="1" customFormat="1" ht="24.2" customHeight="1">
      <c r="B172" s="174"/>
      <c r="C172" s="189" t="s">
        <v>279</v>
      </c>
      <c r="D172" s="189" t="s">
        <v>167</v>
      </c>
      <c r="E172" s="190" t="s">
        <v>280</v>
      </c>
      <c r="F172" s="191" t="s">
        <v>281</v>
      </c>
      <c r="G172" s="192" t="s">
        <v>131</v>
      </c>
      <c r="H172" s="193">
        <v>104</v>
      </c>
      <c r="I172" s="194">
        <v>4.9100000000000001</v>
      </c>
      <c r="J172" s="195">
        <f t="shared" si="10"/>
        <v>510.63999999999999</v>
      </c>
      <c r="K172" s="196"/>
      <c r="L172" s="197"/>
      <c r="M172" s="198" t="s">
        <v>1</v>
      </c>
      <c r="N172" s="199" t="s">
        <v>44</v>
      </c>
      <c r="P172" s="185">
        <f t="shared" si="11"/>
        <v>0</v>
      </c>
      <c r="Q172" s="185">
        <v>0</v>
      </c>
      <c r="R172" s="185">
        <f t="shared" si="12"/>
        <v>0</v>
      </c>
      <c r="S172" s="185">
        <v>0</v>
      </c>
      <c r="T172" s="186">
        <f t="shared" si="13"/>
        <v>0</v>
      </c>
      <c r="AR172" s="187" t="s">
        <v>144</v>
      </c>
      <c r="AT172" s="187" t="s">
        <v>167</v>
      </c>
      <c r="AU172" s="187" t="s">
        <v>133</v>
      </c>
      <c r="AY172" s="14" t="s">
        <v>125</v>
      </c>
      <c r="BE172" s="188">
        <f t="shared" si="14"/>
        <v>0</v>
      </c>
      <c r="BF172" s="188">
        <f t="shared" si="15"/>
        <v>510.63999999999999</v>
      </c>
      <c r="BG172" s="188">
        <f t="shared" si="16"/>
        <v>0</v>
      </c>
      <c r="BH172" s="188">
        <f t="shared" si="17"/>
        <v>0</v>
      </c>
      <c r="BI172" s="188">
        <f t="shared" si="18"/>
        <v>0</v>
      </c>
      <c r="BJ172" s="14" t="s">
        <v>133</v>
      </c>
      <c r="BK172" s="188">
        <f t="shared" si="19"/>
        <v>510.63999999999999</v>
      </c>
      <c r="BL172" s="14" t="s">
        <v>132</v>
      </c>
      <c r="BM172" s="187" t="s">
        <v>282</v>
      </c>
    </row>
    <row r="173" s="1" customFormat="1" ht="24.2" customHeight="1">
      <c r="B173" s="174"/>
      <c r="C173" s="175" t="s">
        <v>212</v>
      </c>
      <c r="D173" s="175" t="s">
        <v>128</v>
      </c>
      <c r="E173" s="176" t="s">
        <v>283</v>
      </c>
      <c r="F173" s="177" t="s">
        <v>284</v>
      </c>
      <c r="G173" s="178" t="s">
        <v>131</v>
      </c>
      <c r="H173" s="179">
        <v>16</v>
      </c>
      <c r="I173" s="180">
        <v>6.8700000000000001</v>
      </c>
      <c r="J173" s="181">
        <f t="shared" si="10"/>
        <v>109.92</v>
      </c>
      <c r="K173" s="182"/>
      <c r="L173" s="36"/>
      <c r="M173" s="183" t="s">
        <v>1</v>
      </c>
      <c r="N173" s="184" t="s">
        <v>44</v>
      </c>
      <c r="P173" s="185">
        <f t="shared" si="11"/>
        <v>0</v>
      </c>
      <c r="Q173" s="185">
        <v>0</v>
      </c>
      <c r="R173" s="185">
        <f t="shared" si="12"/>
        <v>0</v>
      </c>
      <c r="S173" s="185">
        <v>0</v>
      </c>
      <c r="T173" s="186">
        <f t="shared" si="13"/>
        <v>0</v>
      </c>
      <c r="AR173" s="187" t="s">
        <v>132</v>
      </c>
      <c r="AT173" s="187" t="s">
        <v>128</v>
      </c>
      <c r="AU173" s="187" t="s">
        <v>133</v>
      </c>
      <c r="AY173" s="14" t="s">
        <v>125</v>
      </c>
      <c r="BE173" s="188">
        <f t="shared" si="14"/>
        <v>0</v>
      </c>
      <c r="BF173" s="188">
        <f t="shared" si="15"/>
        <v>109.92</v>
      </c>
      <c r="BG173" s="188">
        <f t="shared" si="16"/>
        <v>0</v>
      </c>
      <c r="BH173" s="188">
        <f t="shared" si="17"/>
        <v>0</v>
      </c>
      <c r="BI173" s="188">
        <f t="shared" si="18"/>
        <v>0</v>
      </c>
      <c r="BJ173" s="14" t="s">
        <v>133</v>
      </c>
      <c r="BK173" s="188">
        <f t="shared" si="19"/>
        <v>109.92</v>
      </c>
      <c r="BL173" s="14" t="s">
        <v>132</v>
      </c>
      <c r="BM173" s="187" t="s">
        <v>285</v>
      </c>
    </row>
    <row r="174" s="1" customFormat="1" ht="33" customHeight="1">
      <c r="B174" s="174"/>
      <c r="C174" s="189" t="s">
        <v>286</v>
      </c>
      <c r="D174" s="189" t="s">
        <v>167</v>
      </c>
      <c r="E174" s="190" t="s">
        <v>287</v>
      </c>
      <c r="F174" s="191" t="s">
        <v>288</v>
      </c>
      <c r="G174" s="192" t="s">
        <v>131</v>
      </c>
      <c r="H174" s="193">
        <v>10</v>
      </c>
      <c r="I174" s="194">
        <v>55.850000000000001</v>
      </c>
      <c r="J174" s="195">
        <f t="shared" si="10"/>
        <v>558.5</v>
      </c>
      <c r="K174" s="196"/>
      <c r="L174" s="197"/>
      <c r="M174" s="198" t="s">
        <v>1</v>
      </c>
      <c r="N174" s="199" t="s">
        <v>44</v>
      </c>
      <c r="P174" s="185">
        <f t="shared" si="11"/>
        <v>0</v>
      </c>
      <c r="Q174" s="185">
        <v>0</v>
      </c>
      <c r="R174" s="185">
        <f t="shared" si="12"/>
        <v>0</v>
      </c>
      <c r="S174" s="185">
        <v>0</v>
      </c>
      <c r="T174" s="186">
        <f t="shared" si="13"/>
        <v>0</v>
      </c>
      <c r="AR174" s="187" t="s">
        <v>144</v>
      </c>
      <c r="AT174" s="187" t="s">
        <v>167</v>
      </c>
      <c r="AU174" s="187" t="s">
        <v>133</v>
      </c>
      <c r="AY174" s="14" t="s">
        <v>125</v>
      </c>
      <c r="BE174" s="188">
        <f t="shared" si="14"/>
        <v>0</v>
      </c>
      <c r="BF174" s="188">
        <f t="shared" si="15"/>
        <v>558.5</v>
      </c>
      <c r="BG174" s="188">
        <f t="shared" si="16"/>
        <v>0</v>
      </c>
      <c r="BH174" s="188">
        <f t="shared" si="17"/>
        <v>0</v>
      </c>
      <c r="BI174" s="188">
        <f t="shared" si="18"/>
        <v>0</v>
      </c>
      <c r="BJ174" s="14" t="s">
        <v>133</v>
      </c>
      <c r="BK174" s="188">
        <f t="shared" si="19"/>
        <v>558.5</v>
      </c>
      <c r="BL174" s="14" t="s">
        <v>132</v>
      </c>
      <c r="BM174" s="187" t="s">
        <v>289</v>
      </c>
    </row>
    <row r="175" s="1" customFormat="1" ht="21.75" customHeight="1">
      <c r="B175" s="174"/>
      <c r="C175" s="175" t="s">
        <v>215</v>
      </c>
      <c r="D175" s="175" t="s">
        <v>128</v>
      </c>
      <c r="E175" s="176" t="s">
        <v>290</v>
      </c>
      <c r="F175" s="177" t="s">
        <v>225</v>
      </c>
      <c r="G175" s="178" t="s">
        <v>131</v>
      </c>
      <c r="H175" s="179">
        <v>10</v>
      </c>
      <c r="I175" s="180">
        <v>10.380000000000001</v>
      </c>
      <c r="J175" s="181">
        <f t="shared" si="10"/>
        <v>103.8</v>
      </c>
      <c r="K175" s="182"/>
      <c r="L175" s="36"/>
      <c r="M175" s="183" t="s">
        <v>1</v>
      </c>
      <c r="N175" s="184" t="s">
        <v>44</v>
      </c>
      <c r="P175" s="185">
        <f t="shared" si="11"/>
        <v>0</v>
      </c>
      <c r="Q175" s="185">
        <v>0</v>
      </c>
      <c r="R175" s="185">
        <f t="shared" si="12"/>
        <v>0</v>
      </c>
      <c r="S175" s="185">
        <v>0</v>
      </c>
      <c r="T175" s="186">
        <f t="shared" si="13"/>
        <v>0</v>
      </c>
      <c r="AR175" s="187" t="s">
        <v>132</v>
      </c>
      <c r="AT175" s="187" t="s">
        <v>128</v>
      </c>
      <c r="AU175" s="187" t="s">
        <v>133</v>
      </c>
      <c r="AY175" s="14" t="s">
        <v>125</v>
      </c>
      <c r="BE175" s="188">
        <f t="shared" si="14"/>
        <v>0</v>
      </c>
      <c r="BF175" s="188">
        <f t="shared" si="15"/>
        <v>103.8</v>
      </c>
      <c r="BG175" s="188">
        <f t="shared" si="16"/>
        <v>0</v>
      </c>
      <c r="BH175" s="188">
        <f t="shared" si="17"/>
        <v>0</v>
      </c>
      <c r="BI175" s="188">
        <f t="shared" si="18"/>
        <v>0</v>
      </c>
      <c r="BJ175" s="14" t="s">
        <v>133</v>
      </c>
      <c r="BK175" s="188">
        <f t="shared" si="19"/>
        <v>103.8</v>
      </c>
      <c r="BL175" s="14" t="s">
        <v>132</v>
      </c>
      <c r="BM175" s="187" t="s">
        <v>291</v>
      </c>
    </row>
    <row r="176" s="1" customFormat="1" ht="21.75" customHeight="1">
      <c r="B176" s="174"/>
      <c r="C176" s="175" t="s">
        <v>292</v>
      </c>
      <c r="D176" s="175" t="s">
        <v>128</v>
      </c>
      <c r="E176" s="176" t="s">
        <v>293</v>
      </c>
      <c r="F176" s="177" t="s">
        <v>294</v>
      </c>
      <c r="G176" s="178" t="s">
        <v>136</v>
      </c>
      <c r="H176" s="179">
        <v>201</v>
      </c>
      <c r="I176" s="180">
        <v>0.59999999999999998</v>
      </c>
      <c r="J176" s="181">
        <f t="shared" si="10"/>
        <v>120.59999999999999</v>
      </c>
      <c r="K176" s="182"/>
      <c r="L176" s="36"/>
      <c r="M176" s="183" t="s">
        <v>1</v>
      </c>
      <c r="N176" s="184" t="s">
        <v>44</v>
      </c>
      <c r="P176" s="185">
        <f t="shared" si="11"/>
        <v>0</v>
      </c>
      <c r="Q176" s="185">
        <v>0</v>
      </c>
      <c r="R176" s="185">
        <f t="shared" si="12"/>
        <v>0</v>
      </c>
      <c r="S176" s="185">
        <v>0</v>
      </c>
      <c r="T176" s="186">
        <f t="shared" si="13"/>
        <v>0</v>
      </c>
      <c r="AR176" s="187" t="s">
        <v>132</v>
      </c>
      <c r="AT176" s="187" t="s">
        <v>128</v>
      </c>
      <c r="AU176" s="187" t="s">
        <v>133</v>
      </c>
      <c r="AY176" s="14" t="s">
        <v>125</v>
      </c>
      <c r="BE176" s="188">
        <f t="shared" si="14"/>
        <v>0</v>
      </c>
      <c r="BF176" s="188">
        <f t="shared" si="15"/>
        <v>120.59999999999999</v>
      </c>
      <c r="BG176" s="188">
        <f t="shared" si="16"/>
        <v>0</v>
      </c>
      <c r="BH176" s="188">
        <f t="shared" si="17"/>
        <v>0</v>
      </c>
      <c r="BI176" s="188">
        <f t="shared" si="18"/>
        <v>0</v>
      </c>
      <c r="BJ176" s="14" t="s">
        <v>133</v>
      </c>
      <c r="BK176" s="188">
        <f t="shared" si="19"/>
        <v>120.59999999999999</v>
      </c>
      <c r="BL176" s="14" t="s">
        <v>132</v>
      </c>
      <c r="BM176" s="187" t="s">
        <v>295</v>
      </c>
    </row>
    <row r="177" s="1" customFormat="1" ht="16.5" customHeight="1">
      <c r="B177" s="174"/>
      <c r="C177" s="189" t="s">
        <v>219</v>
      </c>
      <c r="D177" s="189" t="s">
        <v>167</v>
      </c>
      <c r="E177" s="190" t="s">
        <v>296</v>
      </c>
      <c r="F177" s="191" t="s">
        <v>297</v>
      </c>
      <c r="G177" s="192" t="s">
        <v>136</v>
      </c>
      <c r="H177" s="193">
        <v>201</v>
      </c>
      <c r="I177" s="194">
        <v>0.76000000000000001</v>
      </c>
      <c r="J177" s="195">
        <f t="shared" ref="J177:J195" si="20">ROUND(I177*H177,2)</f>
        <v>152.75999999999999</v>
      </c>
      <c r="K177" s="196"/>
      <c r="L177" s="197"/>
      <c r="M177" s="198" t="s">
        <v>1</v>
      </c>
      <c r="N177" s="199" t="s">
        <v>44</v>
      </c>
      <c r="P177" s="185">
        <f t="shared" ref="P177:P195" si="21">O177*H177</f>
        <v>0</v>
      </c>
      <c r="Q177" s="185">
        <v>0</v>
      </c>
      <c r="R177" s="185">
        <f t="shared" ref="R177:R195" si="22">Q177*H177</f>
        <v>0</v>
      </c>
      <c r="S177" s="185">
        <v>0</v>
      </c>
      <c r="T177" s="186">
        <f t="shared" ref="T177:T195" si="23">S177*H177</f>
        <v>0</v>
      </c>
      <c r="AR177" s="187" t="s">
        <v>144</v>
      </c>
      <c r="AT177" s="187" t="s">
        <v>167</v>
      </c>
      <c r="AU177" s="187" t="s">
        <v>133</v>
      </c>
      <c r="AY177" s="14" t="s">
        <v>125</v>
      </c>
      <c r="BE177" s="188">
        <f t="shared" ref="BE177:BE195" si="24">IF(N177="základná",J177,0)</f>
        <v>0</v>
      </c>
      <c r="BF177" s="188">
        <f t="shared" ref="BF177:BF195" si="25">IF(N177="znížená",J177,0)</f>
        <v>152.75999999999999</v>
      </c>
      <c r="BG177" s="188">
        <f t="shared" ref="BG177:BG195" si="26">IF(N177="zákl. prenesená",J177,0)</f>
        <v>0</v>
      </c>
      <c r="BH177" s="188">
        <f t="shared" ref="BH177:BH195" si="27">IF(N177="zníž. prenesená",J177,0)</f>
        <v>0</v>
      </c>
      <c r="BI177" s="188">
        <f t="shared" ref="BI177:BI195" si="28">IF(N177="nulová",J177,0)</f>
        <v>0</v>
      </c>
      <c r="BJ177" s="14" t="s">
        <v>133</v>
      </c>
      <c r="BK177" s="188">
        <f t="shared" ref="BK177:BK195" si="29">ROUND(I177*H177,2)</f>
        <v>152.75999999999999</v>
      </c>
      <c r="BL177" s="14" t="s">
        <v>132</v>
      </c>
      <c r="BM177" s="187" t="s">
        <v>298</v>
      </c>
    </row>
    <row r="178" s="1" customFormat="1" ht="21.75" customHeight="1">
      <c r="B178" s="174"/>
      <c r="C178" s="175" t="s">
        <v>299</v>
      </c>
      <c r="D178" s="175" t="s">
        <v>128</v>
      </c>
      <c r="E178" s="176" t="s">
        <v>300</v>
      </c>
      <c r="F178" s="177" t="s">
        <v>301</v>
      </c>
      <c r="G178" s="178" t="s">
        <v>136</v>
      </c>
      <c r="H178" s="179">
        <v>100</v>
      </c>
      <c r="I178" s="180">
        <v>0.64000000000000001</v>
      </c>
      <c r="J178" s="181">
        <f t="shared" si="20"/>
        <v>64</v>
      </c>
      <c r="K178" s="182"/>
      <c r="L178" s="36"/>
      <c r="M178" s="183" t="s">
        <v>1</v>
      </c>
      <c r="N178" s="184" t="s">
        <v>44</v>
      </c>
      <c r="P178" s="185">
        <f t="shared" si="21"/>
        <v>0</v>
      </c>
      <c r="Q178" s="185">
        <v>0</v>
      </c>
      <c r="R178" s="185">
        <f t="shared" si="22"/>
        <v>0</v>
      </c>
      <c r="S178" s="185">
        <v>0</v>
      </c>
      <c r="T178" s="186">
        <f t="shared" si="23"/>
        <v>0</v>
      </c>
      <c r="AR178" s="187" t="s">
        <v>132</v>
      </c>
      <c r="AT178" s="187" t="s">
        <v>128</v>
      </c>
      <c r="AU178" s="187" t="s">
        <v>133</v>
      </c>
      <c r="AY178" s="14" t="s">
        <v>125</v>
      </c>
      <c r="BE178" s="188">
        <f t="shared" si="24"/>
        <v>0</v>
      </c>
      <c r="BF178" s="188">
        <f t="shared" si="25"/>
        <v>64</v>
      </c>
      <c r="BG178" s="188">
        <f t="shared" si="26"/>
        <v>0</v>
      </c>
      <c r="BH178" s="188">
        <f t="shared" si="27"/>
        <v>0</v>
      </c>
      <c r="BI178" s="188">
        <f t="shared" si="28"/>
        <v>0</v>
      </c>
      <c r="BJ178" s="14" t="s">
        <v>133</v>
      </c>
      <c r="BK178" s="188">
        <f t="shared" si="29"/>
        <v>64</v>
      </c>
      <c r="BL178" s="14" t="s">
        <v>132</v>
      </c>
      <c r="BM178" s="187" t="s">
        <v>302</v>
      </c>
    </row>
    <row r="179" s="1" customFormat="1" ht="16.5" customHeight="1">
      <c r="B179" s="174"/>
      <c r="C179" s="189" t="s">
        <v>222</v>
      </c>
      <c r="D179" s="189" t="s">
        <v>167</v>
      </c>
      <c r="E179" s="190" t="s">
        <v>303</v>
      </c>
      <c r="F179" s="191" t="s">
        <v>304</v>
      </c>
      <c r="G179" s="192" t="s">
        <v>136</v>
      </c>
      <c r="H179" s="193">
        <v>100</v>
      </c>
      <c r="I179" s="194">
        <v>1.23</v>
      </c>
      <c r="J179" s="195">
        <f t="shared" si="20"/>
        <v>123</v>
      </c>
      <c r="K179" s="196"/>
      <c r="L179" s="197"/>
      <c r="M179" s="198" t="s">
        <v>1</v>
      </c>
      <c r="N179" s="199" t="s">
        <v>44</v>
      </c>
      <c r="P179" s="185">
        <f t="shared" si="21"/>
        <v>0</v>
      </c>
      <c r="Q179" s="185">
        <v>0</v>
      </c>
      <c r="R179" s="185">
        <f t="shared" si="22"/>
        <v>0</v>
      </c>
      <c r="S179" s="185">
        <v>0</v>
      </c>
      <c r="T179" s="186">
        <f t="shared" si="23"/>
        <v>0</v>
      </c>
      <c r="AR179" s="187" t="s">
        <v>144</v>
      </c>
      <c r="AT179" s="187" t="s">
        <v>167</v>
      </c>
      <c r="AU179" s="187" t="s">
        <v>133</v>
      </c>
      <c r="AY179" s="14" t="s">
        <v>125</v>
      </c>
      <c r="BE179" s="188">
        <f t="shared" si="24"/>
        <v>0</v>
      </c>
      <c r="BF179" s="188">
        <f t="shared" si="25"/>
        <v>123</v>
      </c>
      <c r="BG179" s="188">
        <f t="shared" si="26"/>
        <v>0</v>
      </c>
      <c r="BH179" s="188">
        <f t="shared" si="27"/>
        <v>0</v>
      </c>
      <c r="BI179" s="188">
        <f t="shared" si="28"/>
        <v>0</v>
      </c>
      <c r="BJ179" s="14" t="s">
        <v>133</v>
      </c>
      <c r="BK179" s="188">
        <f t="shared" si="29"/>
        <v>123</v>
      </c>
      <c r="BL179" s="14" t="s">
        <v>132</v>
      </c>
      <c r="BM179" s="187" t="s">
        <v>305</v>
      </c>
    </row>
    <row r="180" s="1" customFormat="1" ht="24.2" customHeight="1">
      <c r="B180" s="174"/>
      <c r="C180" s="175" t="s">
        <v>306</v>
      </c>
      <c r="D180" s="175" t="s">
        <v>128</v>
      </c>
      <c r="E180" s="176" t="s">
        <v>307</v>
      </c>
      <c r="F180" s="177" t="s">
        <v>308</v>
      </c>
      <c r="G180" s="178" t="s">
        <v>136</v>
      </c>
      <c r="H180" s="179">
        <v>675</v>
      </c>
      <c r="I180" s="180">
        <v>0.87</v>
      </c>
      <c r="J180" s="181">
        <f t="shared" si="20"/>
        <v>587.25</v>
      </c>
      <c r="K180" s="182"/>
      <c r="L180" s="36"/>
      <c r="M180" s="183" t="s">
        <v>1</v>
      </c>
      <c r="N180" s="184" t="s">
        <v>44</v>
      </c>
      <c r="P180" s="185">
        <f t="shared" si="21"/>
        <v>0</v>
      </c>
      <c r="Q180" s="185">
        <v>0</v>
      </c>
      <c r="R180" s="185">
        <f t="shared" si="22"/>
        <v>0</v>
      </c>
      <c r="S180" s="185">
        <v>0</v>
      </c>
      <c r="T180" s="186">
        <f t="shared" si="23"/>
        <v>0</v>
      </c>
      <c r="AR180" s="187" t="s">
        <v>132</v>
      </c>
      <c r="AT180" s="187" t="s">
        <v>128</v>
      </c>
      <c r="AU180" s="187" t="s">
        <v>133</v>
      </c>
      <c r="AY180" s="14" t="s">
        <v>125</v>
      </c>
      <c r="BE180" s="188">
        <f t="shared" si="24"/>
        <v>0</v>
      </c>
      <c r="BF180" s="188">
        <f t="shared" si="25"/>
        <v>587.25</v>
      </c>
      <c r="BG180" s="188">
        <f t="shared" si="26"/>
        <v>0</v>
      </c>
      <c r="BH180" s="188">
        <f t="shared" si="27"/>
        <v>0</v>
      </c>
      <c r="BI180" s="188">
        <f t="shared" si="28"/>
        <v>0</v>
      </c>
      <c r="BJ180" s="14" t="s">
        <v>133</v>
      </c>
      <c r="BK180" s="188">
        <f t="shared" si="29"/>
        <v>587.25</v>
      </c>
      <c r="BL180" s="14" t="s">
        <v>132</v>
      </c>
      <c r="BM180" s="187" t="s">
        <v>309</v>
      </c>
    </row>
    <row r="181" s="1" customFormat="1" ht="16.5" customHeight="1">
      <c r="B181" s="174"/>
      <c r="C181" s="189" t="s">
        <v>226</v>
      </c>
      <c r="D181" s="189" t="s">
        <v>167</v>
      </c>
      <c r="E181" s="190" t="s">
        <v>310</v>
      </c>
      <c r="F181" s="191" t="s">
        <v>311</v>
      </c>
      <c r="G181" s="192" t="s">
        <v>136</v>
      </c>
      <c r="H181" s="193">
        <v>35</v>
      </c>
      <c r="I181" s="194">
        <v>0.76000000000000001</v>
      </c>
      <c r="J181" s="195">
        <f t="shared" si="20"/>
        <v>26.600000000000001</v>
      </c>
      <c r="K181" s="196"/>
      <c r="L181" s="197"/>
      <c r="M181" s="198" t="s">
        <v>1</v>
      </c>
      <c r="N181" s="199" t="s">
        <v>44</v>
      </c>
      <c r="P181" s="185">
        <f t="shared" si="21"/>
        <v>0</v>
      </c>
      <c r="Q181" s="185">
        <v>0</v>
      </c>
      <c r="R181" s="185">
        <f t="shared" si="22"/>
        <v>0</v>
      </c>
      <c r="S181" s="185">
        <v>0</v>
      </c>
      <c r="T181" s="186">
        <f t="shared" si="23"/>
        <v>0</v>
      </c>
      <c r="AR181" s="187" t="s">
        <v>144</v>
      </c>
      <c r="AT181" s="187" t="s">
        <v>167</v>
      </c>
      <c r="AU181" s="187" t="s">
        <v>133</v>
      </c>
      <c r="AY181" s="14" t="s">
        <v>125</v>
      </c>
      <c r="BE181" s="188">
        <f t="shared" si="24"/>
        <v>0</v>
      </c>
      <c r="BF181" s="188">
        <f t="shared" si="25"/>
        <v>26.600000000000001</v>
      </c>
      <c r="BG181" s="188">
        <f t="shared" si="26"/>
        <v>0</v>
      </c>
      <c r="BH181" s="188">
        <f t="shared" si="27"/>
        <v>0</v>
      </c>
      <c r="BI181" s="188">
        <f t="shared" si="28"/>
        <v>0</v>
      </c>
      <c r="BJ181" s="14" t="s">
        <v>133</v>
      </c>
      <c r="BK181" s="188">
        <f t="shared" si="29"/>
        <v>26.600000000000001</v>
      </c>
      <c r="BL181" s="14" t="s">
        <v>132</v>
      </c>
      <c r="BM181" s="187" t="s">
        <v>312</v>
      </c>
    </row>
    <row r="182" s="1" customFormat="1" ht="16.5" customHeight="1">
      <c r="B182" s="174"/>
      <c r="C182" s="189" t="s">
        <v>313</v>
      </c>
      <c r="D182" s="189" t="s">
        <v>167</v>
      </c>
      <c r="E182" s="190" t="s">
        <v>296</v>
      </c>
      <c r="F182" s="191" t="s">
        <v>297</v>
      </c>
      <c r="G182" s="192" t="s">
        <v>136</v>
      </c>
      <c r="H182" s="193">
        <v>540</v>
      </c>
      <c r="I182" s="194">
        <v>0.76000000000000001</v>
      </c>
      <c r="J182" s="195">
        <f t="shared" si="20"/>
        <v>410.39999999999998</v>
      </c>
      <c r="K182" s="196"/>
      <c r="L182" s="197"/>
      <c r="M182" s="198" t="s">
        <v>1</v>
      </c>
      <c r="N182" s="199" t="s">
        <v>44</v>
      </c>
      <c r="P182" s="185">
        <f t="shared" si="21"/>
        <v>0</v>
      </c>
      <c r="Q182" s="185">
        <v>0</v>
      </c>
      <c r="R182" s="185">
        <f t="shared" si="22"/>
        <v>0</v>
      </c>
      <c r="S182" s="185">
        <v>0</v>
      </c>
      <c r="T182" s="186">
        <f t="shared" si="23"/>
        <v>0</v>
      </c>
      <c r="AR182" s="187" t="s">
        <v>144</v>
      </c>
      <c r="AT182" s="187" t="s">
        <v>167</v>
      </c>
      <c r="AU182" s="187" t="s">
        <v>133</v>
      </c>
      <c r="AY182" s="14" t="s">
        <v>125</v>
      </c>
      <c r="BE182" s="188">
        <f t="shared" si="24"/>
        <v>0</v>
      </c>
      <c r="BF182" s="188">
        <f t="shared" si="25"/>
        <v>410.39999999999998</v>
      </c>
      <c r="BG182" s="188">
        <f t="shared" si="26"/>
        <v>0</v>
      </c>
      <c r="BH182" s="188">
        <f t="shared" si="27"/>
        <v>0</v>
      </c>
      <c r="BI182" s="188">
        <f t="shared" si="28"/>
        <v>0</v>
      </c>
      <c r="BJ182" s="14" t="s">
        <v>133</v>
      </c>
      <c r="BK182" s="188">
        <f t="shared" si="29"/>
        <v>410.39999999999998</v>
      </c>
      <c r="BL182" s="14" t="s">
        <v>132</v>
      </c>
      <c r="BM182" s="187" t="s">
        <v>314</v>
      </c>
    </row>
    <row r="183" s="1" customFormat="1" ht="24.2" customHeight="1">
      <c r="B183" s="174"/>
      <c r="C183" s="175" t="s">
        <v>229</v>
      </c>
      <c r="D183" s="175" t="s">
        <v>128</v>
      </c>
      <c r="E183" s="176" t="s">
        <v>315</v>
      </c>
      <c r="F183" s="177" t="s">
        <v>316</v>
      </c>
      <c r="G183" s="178" t="s">
        <v>136</v>
      </c>
      <c r="H183" s="179">
        <v>920</v>
      </c>
      <c r="I183" s="180">
        <v>0.93999999999999995</v>
      </c>
      <c r="J183" s="181">
        <f t="shared" si="20"/>
        <v>864.79999999999995</v>
      </c>
      <c r="K183" s="182"/>
      <c r="L183" s="36"/>
      <c r="M183" s="183" t="s">
        <v>1</v>
      </c>
      <c r="N183" s="184" t="s">
        <v>44</v>
      </c>
      <c r="P183" s="185">
        <f t="shared" si="21"/>
        <v>0</v>
      </c>
      <c r="Q183" s="185">
        <v>0</v>
      </c>
      <c r="R183" s="185">
        <f t="shared" si="22"/>
        <v>0</v>
      </c>
      <c r="S183" s="185">
        <v>0</v>
      </c>
      <c r="T183" s="186">
        <f t="shared" si="23"/>
        <v>0</v>
      </c>
      <c r="AR183" s="187" t="s">
        <v>132</v>
      </c>
      <c r="AT183" s="187" t="s">
        <v>128</v>
      </c>
      <c r="AU183" s="187" t="s">
        <v>133</v>
      </c>
      <c r="AY183" s="14" t="s">
        <v>125</v>
      </c>
      <c r="BE183" s="188">
        <f t="shared" si="24"/>
        <v>0</v>
      </c>
      <c r="BF183" s="188">
        <f t="shared" si="25"/>
        <v>864.79999999999995</v>
      </c>
      <c r="BG183" s="188">
        <f t="shared" si="26"/>
        <v>0</v>
      </c>
      <c r="BH183" s="188">
        <f t="shared" si="27"/>
        <v>0</v>
      </c>
      <c r="BI183" s="188">
        <f t="shared" si="28"/>
        <v>0</v>
      </c>
      <c r="BJ183" s="14" t="s">
        <v>133</v>
      </c>
      <c r="BK183" s="188">
        <f t="shared" si="29"/>
        <v>864.79999999999995</v>
      </c>
      <c r="BL183" s="14" t="s">
        <v>132</v>
      </c>
      <c r="BM183" s="187" t="s">
        <v>317</v>
      </c>
    </row>
    <row r="184" s="1" customFormat="1" ht="16.5" customHeight="1">
      <c r="B184" s="174"/>
      <c r="C184" s="189" t="s">
        <v>318</v>
      </c>
      <c r="D184" s="189" t="s">
        <v>167</v>
      </c>
      <c r="E184" s="190" t="s">
        <v>303</v>
      </c>
      <c r="F184" s="191" t="s">
        <v>304</v>
      </c>
      <c r="G184" s="192" t="s">
        <v>136</v>
      </c>
      <c r="H184" s="193">
        <v>920</v>
      </c>
      <c r="I184" s="194">
        <v>1.23</v>
      </c>
      <c r="J184" s="195">
        <f t="shared" si="20"/>
        <v>1131.5999999999999</v>
      </c>
      <c r="K184" s="196"/>
      <c r="L184" s="197"/>
      <c r="M184" s="198" t="s">
        <v>1</v>
      </c>
      <c r="N184" s="199" t="s">
        <v>44</v>
      </c>
      <c r="P184" s="185">
        <f t="shared" si="21"/>
        <v>0</v>
      </c>
      <c r="Q184" s="185">
        <v>0</v>
      </c>
      <c r="R184" s="185">
        <f t="shared" si="22"/>
        <v>0</v>
      </c>
      <c r="S184" s="185">
        <v>0</v>
      </c>
      <c r="T184" s="186">
        <f t="shared" si="23"/>
        <v>0</v>
      </c>
      <c r="AR184" s="187" t="s">
        <v>144</v>
      </c>
      <c r="AT184" s="187" t="s">
        <v>167</v>
      </c>
      <c r="AU184" s="187" t="s">
        <v>133</v>
      </c>
      <c r="AY184" s="14" t="s">
        <v>125</v>
      </c>
      <c r="BE184" s="188">
        <f t="shared" si="24"/>
        <v>0</v>
      </c>
      <c r="BF184" s="188">
        <f t="shared" si="25"/>
        <v>1131.5999999999999</v>
      </c>
      <c r="BG184" s="188">
        <f t="shared" si="26"/>
        <v>0</v>
      </c>
      <c r="BH184" s="188">
        <f t="shared" si="27"/>
        <v>0</v>
      </c>
      <c r="BI184" s="188">
        <f t="shared" si="28"/>
        <v>0</v>
      </c>
      <c r="BJ184" s="14" t="s">
        <v>133</v>
      </c>
      <c r="BK184" s="188">
        <f t="shared" si="29"/>
        <v>1131.5999999999999</v>
      </c>
      <c r="BL184" s="14" t="s">
        <v>132</v>
      </c>
      <c r="BM184" s="187" t="s">
        <v>319</v>
      </c>
    </row>
    <row r="185" s="1" customFormat="1" ht="24.2" customHeight="1">
      <c r="B185" s="174"/>
      <c r="C185" s="175" t="s">
        <v>233</v>
      </c>
      <c r="D185" s="175" t="s">
        <v>128</v>
      </c>
      <c r="E185" s="176" t="s">
        <v>320</v>
      </c>
      <c r="F185" s="177" t="s">
        <v>321</v>
      </c>
      <c r="G185" s="178" t="s">
        <v>136</v>
      </c>
      <c r="H185" s="179">
        <v>120</v>
      </c>
      <c r="I185" s="180">
        <v>0.93999999999999995</v>
      </c>
      <c r="J185" s="181">
        <f t="shared" si="20"/>
        <v>112.8</v>
      </c>
      <c r="K185" s="182"/>
      <c r="L185" s="36"/>
      <c r="M185" s="183" t="s">
        <v>1</v>
      </c>
      <c r="N185" s="184" t="s">
        <v>44</v>
      </c>
      <c r="P185" s="185">
        <f t="shared" si="21"/>
        <v>0</v>
      </c>
      <c r="Q185" s="185">
        <v>0</v>
      </c>
      <c r="R185" s="185">
        <f t="shared" si="22"/>
        <v>0</v>
      </c>
      <c r="S185" s="185">
        <v>0</v>
      </c>
      <c r="T185" s="186">
        <f t="shared" si="23"/>
        <v>0</v>
      </c>
      <c r="AR185" s="187" t="s">
        <v>132</v>
      </c>
      <c r="AT185" s="187" t="s">
        <v>128</v>
      </c>
      <c r="AU185" s="187" t="s">
        <v>133</v>
      </c>
      <c r="AY185" s="14" t="s">
        <v>125</v>
      </c>
      <c r="BE185" s="188">
        <f t="shared" si="24"/>
        <v>0</v>
      </c>
      <c r="BF185" s="188">
        <f t="shared" si="25"/>
        <v>112.8</v>
      </c>
      <c r="BG185" s="188">
        <f t="shared" si="26"/>
        <v>0</v>
      </c>
      <c r="BH185" s="188">
        <f t="shared" si="27"/>
        <v>0</v>
      </c>
      <c r="BI185" s="188">
        <f t="shared" si="28"/>
        <v>0</v>
      </c>
      <c r="BJ185" s="14" t="s">
        <v>133</v>
      </c>
      <c r="BK185" s="188">
        <f t="shared" si="29"/>
        <v>112.8</v>
      </c>
      <c r="BL185" s="14" t="s">
        <v>132</v>
      </c>
      <c r="BM185" s="187" t="s">
        <v>322</v>
      </c>
    </row>
    <row r="186" s="1" customFormat="1" ht="16.5" customHeight="1">
      <c r="B186" s="174"/>
      <c r="C186" s="189" t="s">
        <v>323</v>
      </c>
      <c r="D186" s="189" t="s">
        <v>167</v>
      </c>
      <c r="E186" s="190" t="s">
        <v>324</v>
      </c>
      <c r="F186" s="191" t="s">
        <v>325</v>
      </c>
      <c r="G186" s="192" t="s">
        <v>136</v>
      </c>
      <c r="H186" s="193">
        <v>140</v>
      </c>
      <c r="I186" s="194">
        <v>1.25</v>
      </c>
      <c r="J186" s="195">
        <f t="shared" si="20"/>
        <v>175</v>
      </c>
      <c r="K186" s="196"/>
      <c r="L186" s="197"/>
      <c r="M186" s="198" t="s">
        <v>1</v>
      </c>
      <c r="N186" s="199" t="s">
        <v>44</v>
      </c>
      <c r="P186" s="185">
        <f t="shared" si="21"/>
        <v>0</v>
      </c>
      <c r="Q186" s="185">
        <v>0</v>
      </c>
      <c r="R186" s="185">
        <f t="shared" si="22"/>
        <v>0</v>
      </c>
      <c r="S186" s="185">
        <v>0</v>
      </c>
      <c r="T186" s="186">
        <f t="shared" si="23"/>
        <v>0</v>
      </c>
      <c r="AR186" s="187" t="s">
        <v>144</v>
      </c>
      <c r="AT186" s="187" t="s">
        <v>167</v>
      </c>
      <c r="AU186" s="187" t="s">
        <v>133</v>
      </c>
      <c r="AY186" s="14" t="s">
        <v>125</v>
      </c>
      <c r="BE186" s="188">
        <f t="shared" si="24"/>
        <v>0</v>
      </c>
      <c r="BF186" s="188">
        <f t="shared" si="25"/>
        <v>175</v>
      </c>
      <c r="BG186" s="188">
        <f t="shared" si="26"/>
        <v>0</v>
      </c>
      <c r="BH186" s="188">
        <f t="shared" si="27"/>
        <v>0</v>
      </c>
      <c r="BI186" s="188">
        <f t="shared" si="28"/>
        <v>0</v>
      </c>
      <c r="BJ186" s="14" t="s">
        <v>133</v>
      </c>
      <c r="BK186" s="188">
        <f t="shared" si="29"/>
        <v>175</v>
      </c>
      <c r="BL186" s="14" t="s">
        <v>132</v>
      </c>
      <c r="BM186" s="187" t="s">
        <v>326</v>
      </c>
    </row>
    <row r="187" s="1" customFormat="1" ht="24.2" customHeight="1">
      <c r="B187" s="174"/>
      <c r="C187" s="175" t="s">
        <v>236</v>
      </c>
      <c r="D187" s="175" t="s">
        <v>128</v>
      </c>
      <c r="E187" s="176" t="s">
        <v>327</v>
      </c>
      <c r="F187" s="177" t="s">
        <v>328</v>
      </c>
      <c r="G187" s="178" t="s">
        <v>136</v>
      </c>
      <c r="H187" s="179">
        <v>200</v>
      </c>
      <c r="I187" s="180">
        <v>1.1000000000000001</v>
      </c>
      <c r="J187" s="181">
        <f t="shared" si="20"/>
        <v>220</v>
      </c>
      <c r="K187" s="182"/>
      <c r="L187" s="36"/>
      <c r="M187" s="183" t="s">
        <v>1</v>
      </c>
      <c r="N187" s="184" t="s">
        <v>44</v>
      </c>
      <c r="P187" s="185">
        <f t="shared" si="21"/>
        <v>0</v>
      </c>
      <c r="Q187" s="185">
        <v>0</v>
      </c>
      <c r="R187" s="185">
        <f t="shared" si="22"/>
        <v>0</v>
      </c>
      <c r="S187" s="185">
        <v>0</v>
      </c>
      <c r="T187" s="186">
        <f t="shared" si="23"/>
        <v>0</v>
      </c>
      <c r="AR187" s="187" t="s">
        <v>132</v>
      </c>
      <c r="AT187" s="187" t="s">
        <v>128</v>
      </c>
      <c r="AU187" s="187" t="s">
        <v>133</v>
      </c>
      <c r="AY187" s="14" t="s">
        <v>125</v>
      </c>
      <c r="BE187" s="188">
        <f t="shared" si="24"/>
        <v>0</v>
      </c>
      <c r="BF187" s="188">
        <f t="shared" si="25"/>
        <v>220</v>
      </c>
      <c r="BG187" s="188">
        <f t="shared" si="26"/>
        <v>0</v>
      </c>
      <c r="BH187" s="188">
        <f t="shared" si="27"/>
        <v>0</v>
      </c>
      <c r="BI187" s="188">
        <f t="shared" si="28"/>
        <v>0</v>
      </c>
      <c r="BJ187" s="14" t="s">
        <v>133</v>
      </c>
      <c r="BK187" s="188">
        <f t="shared" si="29"/>
        <v>220</v>
      </c>
      <c r="BL187" s="14" t="s">
        <v>132</v>
      </c>
      <c r="BM187" s="187" t="s">
        <v>329</v>
      </c>
    </row>
    <row r="188" s="1" customFormat="1" ht="16.5" customHeight="1">
      <c r="B188" s="174"/>
      <c r="C188" s="189" t="s">
        <v>330</v>
      </c>
      <c r="D188" s="189" t="s">
        <v>167</v>
      </c>
      <c r="E188" s="190" t="s">
        <v>331</v>
      </c>
      <c r="F188" s="191" t="s">
        <v>332</v>
      </c>
      <c r="G188" s="192" t="s">
        <v>136</v>
      </c>
      <c r="H188" s="193">
        <v>200</v>
      </c>
      <c r="I188" s="194">
        <v>2.02</v>
      </c>
      <c r="J188" s="195">
        <f t="shared" si="20"/>
        <v>404</v>
      </c>
      <c r="K188" s="196"/>
      <c r="L188" s="197"/>
      <c r="M188" s="198" t="s">
        <v>1</v>
      </c>
      <c r="N188" s="199" t="s">
        <v>44</v>
      </c>
      <c r="P188" s="185">
        <f t="shared" si="21"/>
        <v>0</v>
      </c>
      <c r="Q188" s="185">
        <v>0</v>
      </c>
      <c r="R188" s="185">
        <f t="shared" si="22"/>
        <v>0</v>
      </c>
      <c r="S188" s="185">
        <v>0</v>
      </c>
      <c r="T188" s="186">
        <f t="shared" si="23"/>
        <v>0</v>
      </c>
      <c r="AR188" s="187" t="s">
        <v>144</v>
      </c>
      <c r="AT188" s="187" t="s">
        <v>167</v>
      </c>
      <c r="AU188" s="187" t="s">
        <v>133</v>
      </c>
      <c r="AY188" s="14" t="s">
        <v>125</v>
      </c>
      <c r="BE188" s="188">
        <f t="shared" si="24"/>
        <v>0</v>
      </c>
      <c r="BF188" s="188">
        <f t="shared" si="25"/>
        <v>404</v>
      </c>
      <c r="BG188" s="188">
        <f t="shared" si="26"/>
        <v>0</v>
      </c>
      <c r="BH188" s="188">
        <f t="shared" si="27"/>
        <v>0</v>
      </c>
      <c r="BI188" s="188">
        <f t="shared" si="28"/>
        <v>0</v>
      </c>
      <c r="BJ188" s="14" t="s">
        <v>133</v>
      </c>
      <c r="BK188" s="188">
        <f t="shared" si="29"/>
        <v>404</v>
      </c>
      <c r="BL188" s="14" t="s">
        <v>132</v>
      </c>
      <c r="BM188" s="187" t="s">
        <v>333</v>
      </c>
    </row>
    <row r="189" s="1" customFormat="1" ht="24.2" customHeight="1">
      <c r="B189" s="174"/>
      <c r="C189" s="175" t="s">
        <v>240</v>
      </c>
      <c r="D189" s="175" t="s">
        <v>128</v>
      </c>
      <c r="E189" s="176" t="s">
        <v>334</v>
      </c>
      <c r="F189" s="177" t="s">
        <v>335</v>
      </c>
      <c r="G189" s="178" t="s">
        <v>131</v>
      </c>
      <c r="H189" s="179">
        <v>30</v>
      </c>
      <c r="I189" s="180">
        <v>2.5</v>
      </c>
      <c r="J189" s="181">
        <f t="shared" si="20"/>
        <v>75</v>
      </c>
      <c r="K189" s="182"/>
      <c r="L189" s="36"/>
      <c r="M189" s="183" t="s">
        <v>1</v>
      </c>
      <c r="N189" s="184" t="s">
        <v>44</v>
      </c>
      <c r="P189" s="185">
        <f t="shared" si="21"/>
        <v>0</v>
      </c>
      <c r="Q189" s="185">
        <v>0</v>
      </c>
      <c r="R189" s="185">
        <f t="shared" si="22"/>
        <v>0</v>
      </c>
      <c r="S189" s="185">
        <v>0</v>
      </c>
      <c r="T189" s="186">
        <f t="shared" si="23"/>
        <v>0</v>
      </c>
      <c r="AR189" s="187" t="s">
        <v>132</v>
      </c>
      <c r="AT189" s="187" t="s">
        <v>128</v>
      </c>
      <c r="AU189" s="187" t="s">
        <v>133</v>
      </c>
      <c r="AY189" s="14" t="s">
        <v>125</v>
      </c>
      <c r="BE189" s="188">
        <f t="shared" si="24"/>
        <v>0</v>
      </c>
      <c r="BF189" s="188">
        <f t="shared" si="25"/>
        <v>75</v>
      </c>
      <c r="BG189" s="188">
        <f t="shared" si="26"/>
        <v>0</v>
      </c>
      <c r="BH189" s="188">
        <f t="shared" si="27"/>
        <v>0</v>
      </c>
      <c r="BI189" s="188">
        <f t="shared" si="28"/>
        <v>0</v>
      </c>
      <c r="BJ189" s="14" t="s">
        <v>133</v>
      </c>
      <c r="BK189" s="188">
        <f t="shared" si="29"/>
        <v>75</v>
      </c>
      <c r="BL189" s="14" t="s">
        <v>132</v>
      </c>
      <c r="BM189" s="187" t="s">
        <v>336</v>
      </c>
    </row>
    <row r="190" s="1" customFormat="1" ht="33" customHeight="1">
      <c r="B190" s="174"/>
      <c r="C190" s="175" t="s">
        <v>337</v>
      </c>
      <c r="D190" s="175" t="s">
        <v>128</v>
      </c>
      <c r="E190" s="176" t="s">
        <v>338</v>
      </c>
      <c r="F190" s="177" t="s">
        <v>339</v>
      </c>
      <c r="G190" s="178" t="s">
        <v>131</v>
      </c>
      <c r="H190" s="179">
        <v>60</v>
      </c>
      <c r="I190" s="180">
        <v>3.5</v>
      </c>
      <c r="J190" s="181">
        <f t="shared" si="20"/>
        <v>210</v>
      </c>
      <c r="K190" s="182"/>
      <c r="L190" s="36"/>
      <c r="M190" s="183" t="s">
        <v>1</v>
      </c>
      <c r="N190" s="184" t="s">
        <v>44</v>
      </c>
      <c r="P190" s="185">
        <f t="shared" si="21"/>
        <v>0</v>
      </c>
      <c r="Q190" s="185">
        <v>0</v>
      </c>
      <c r="R190" s="185">
        <f t="shared" si="22"/>
        <v>0</v>
      </c>
      <c r="S190" s="185">
        <v>0</v>
      </c>
      <c r="T190" s="186">
        <f t="shared" si="23"/>
        <v>0</v>
      </c>
      <c r="AR190" s="187" t="s">
        <v>132</v>
      </c>
      <c r="AT190" s="187" t="s">
        <v>128</v>
      </c>
      <c r="AU190" s="187" t="s">
        <v>133</v>
      </c>
      <c r="AY190" s="14" t="s">
        <v>125</v>
      </c>
      <c r="BE190" s="188">
        <f t="shared" si="24"/>
        <v>0</v>
      </c>
      <c r="BF190" s="188">
        <f t="shared" si="25"/>
        <v>210</v>
      </c>
      <c r="BG190" s="188">
        <f t="shared" si="26"/>
        <v>0</v>
      </c>
      <c r="BH190" s="188">
        <f t="shared" si="27"/>
        <v>0</v>
      </c>
      <c r="BI190" s="188">
        <f t="shared" si="28"/>
        <v>0</v>
      </c>
      <c r="BJ190" s="14" t="s">
        <v>133</v>
      </c>
      <c r="BK190" s="188">
        <f t="shared" si="29"/>
        <v>210</v>
      </c>
      <c r="BL190" s="14" t="s">
        <v>132</v>
      </c>
      <c r="BM190" s="187" t="s">
        <v>340</v>
      </c>
    </row>
    <row r="191" s="1" customFormat="1" ht="24.2" customHeight="1">
      <c r="B191" s="174"/>
      <c r="C191" s="175" t="s">
        <v>243</v>
      </c>
      <c r="D191" s="175" t="s">
        <v>128</v>
      </c>
      <c r="E191" s="176" t="s">
        <v>341</v>
      </c>
      <c r="F191" s="177" t="s">
        <v>342</v>
      </c>
      <c r="G191" s="178" t="s">
        <v>131</v>
      </c>
      <c r="H191" s="179">
        <v>1</v>
      </c>
      <c r="I191" s="180">
        <v>222.27000000000001</v>
      </c>
      <c r="J191" s="181">
        <f t="shared" si="20"/>
        <v>222.27000000000001</v>
      </c>
      <c r="K191" s="182"/>
      <c r="L191" s="36"/>
      <c r="M191" s="183" t="s">
        <v>1</v>
      </c>
      <c r="N191" s="184" t="s">
        <v>44</v>
      </c>
      <c r="P191" s="185">
        <f t="shared" si="21"/>
        <v>0</v>
      </c>
      <c r="Q191" s="185">
        <v>0</v>
      </c>
      <c r="R191" s="185">
        <f t="shared" si="22"/>
        <v>0</v>
      </c>
      <c r="S191" s="185">
        <v>0</v>
      </c>
      <c r="T191" s="186">
        <f t="shared" si="23"/>
        <v>0</v>
      </c>
      <c r="AR191" s="187" t="s">
        <v>132</v>
      </c>
      <c r="AT191" s="187" t="s">
        <v>128</v>
      </c>
      <c r="AU191" s="187" t="s">
        <v>133</v>
      </c>
      <c r="AY191" s="14" t="s">
        <v>125</v>
      </c>
      <c r="BE191" s="188">
        <f t="shared" si="24"/>
        <v>0</v>
      </c>
      <c r="BF191" s="188">
        <f t="shared" si="25"/>
        <v>222.27000000000001</v>
      </c>
      <c r="BG191" s="188">
        <f t="shared" si="26"/>
        <v>0</v>
      </c>
      <c r="BH191" s="188">
        <f t="shared" si="27"/>
        <v>0</v>
      </c>
      <c r="BI191" s="188">
        <f t="shared" si="28"/>
        <v>0</v>
      </c>
      <c r="BJ191" s="14" t="s">
        <v>133</v>
      </c>
      <c r="BK191" s="188">
        <f t="shared" si="29"/>
        <v>222.27000000000001</v>
      </c>
      <c r="BL191" s="14" t="s">
        <v>132</v>
      </c>
      <c r="BM191" s="187" t="s">
        <v>343</v>
      </c>
    </row>
    <row r="192" s="1" customFormat="1" ht="24.2" customHeight="1">
      <c r="B192" s="174"/>
      <c r="C192" s="175" t="s">
        <v>344</v>
      </c>
      <c r="D192" s="175" t="s">
        <v>128</v>
      </c>
      <c r="E192" s="176" t="s">
        <v>345</v>
      </c>
      <c r="F192" s="177" t="s">
        <v>346</v>
      </c>
      <c r="G192" s="178" t="s">
        <v>131</v>
      </c>
      <c r="H192" s="179">
        <v>50</v>
      </c>
      <c r="I192" s="180">
        <v>10.25</v>
      </c>
      <c r="J192" s="181">
        <f t="shared" si="20"/>
        <v>512.5</v>
      </c>
      <c r="K192" s="182"/>
      <c r="L192" s="36"/>
      <c r="M192" s="183" t="s">
        <v>1</v>
      </c>
      <c r="N192" s="184" t="s">
        <v>44</v>
      </c>
      <c r="P192" s="185">
        <f t="shared" si="21"/>
        <v>0</v>
      </c>
      <c r="Q192" s="185">
        <v>0</v>
      </c>
      <c r="R192" s="185">
        <f t="shared" si="22"/>
        <v>0</v>
      </c>
      <c r="S192" s="185">
        <v>0</v>
      </c>
      <c r="T192" s="186">
        <f t="shared" si="23"/>
        <v>0</v>
      </c>
      <c r="AR192" s="187" t="s">
        <v>132</v>
      </c>
      <c r="AT192" s="187" t="s">
        <v>128</v>
      </c>
      <c r="AU192" s="187" t="s">
        <v>133</v>
      </c>
      <c r="AY192" s="14" t="s">
        <v>125</v>
      </c>
      <c r="BE192" s="188">
        <f t="shared" si="24"/>
        <v>0</v>
      </c>
      <c r="BF192" s="188">
        <f t="shared" si="25"/>
        <v>512.5</v>
      </c>
      <c r="BG192" s="188">
        <f t="shared" si="26"/>
        <v>0</v>
      </c>
      <c r="BH192" s="188">
        <f t="shared" si="27"/>
        <v>0</v>
      </c>
      <c r="BI192" s="188">
        <f t="shared" si="28"/>
        <v>0</v>
      </c>
      <c r="BJ192" s="14" t="s">
        <v>133</v>
      </c>
      <c r="BK192" s="188">
        <f t="shared" si="29"/>
        <v>512.5</v>
      </c>
      <c r="BL192" s="14" t="s">
        <v>132</v>
      </c>
      <c r="BM192" s="187" t="s">
        <v>347</v>
      </c>
    </row>
    <row r="193" s="1" customFormat="1" ht="16.5" customHeight="1">
      <c r="B193" s="174"/>
      <c r="C193" s="175" t="s">
        <v>247</v>
      </c>
      <c r="D193" s="175" t="s">
        <v>128</v>
      </c>
      <c r="E193" s="176" t="s">
        <v>348</v>
      </c>
      <c r="F193" s="177" t="s">
        <v>349</v>
      </c>
      <c r="G193" s="178" t="s">
        <v>350</v>
      </c>
      <c r="H193" s="179">
        <v>1</v>
      </c>
      <c r="I193" s="180">
        <v>550</v>
      </c>
      <c r="J193" s="181">
        <f t="shared" si="20"/>
        <v>550</v>
      </c>
      <c r="K193" s="182"/>
      <c r="L193" s="36"/>
      <c r="M193" s="183" t="s">
        <v>1</v>
      </c>
      <c r="N193" s="184" t="s">
        <v>44</v>
      </c>
      <c r="P193" s="185">
        <f t="shared" si="21"/>
        <v>0</v>
      </c>
      <c r="Q193" s="185">
        <v>0</v>
      </c>
      <c r="R193" s="185">
        <f t="shared" si="22"/>
        <v>0</v>
      </c>
      <c r="S193" s="185">
        <v>0</v>
      </c>
      <c r="T193" s="186">
        <f t="shared" si="23"/>
        <v>0</v>
      </c>
      <c r="AR193" s="187" t="s">
        <v>132</v>
      </c>
      <c r="AT193" s="187" t="s">
        <v>128</v>
      </c>
      <c r="AU193" s="187" t="s">
        <v>133</v>
      </c>
      <c r="AY193" s="14" t="s">
        <v>125</v>
      </c>
      <c r="BE193" s="188">
        <f t="shared" si="24"/>
        <v>0</v>
      </c>
      <c r="BF193" s="188">
        <f t="shared" si="25"/>
        <v>550</v>
      </c>
      <c r="BG193" s="188">
        <f t="shared" si="26"/>
        <v>0</v>
      </c>
      <c r="BH193" s="188">
        <f t="shared" si="27"/>
        <v>0</v>
      </c>
      <c r="BI193" s="188">
        <f t="shared" si="28"/>
        <v>0</v>
      </c>
      <c r="BJ193" s="14" t="s">
        <v>133</v>
      </c>
      <c r="BK193" s="188">
        <f t="shared" si="29"/>
        <v>550</v>
      </c>
      <c r="BL193" s="14" t="s">
        <v>132</v>
      </c>
      <c r="BM193" s="187" t="s">
        <v>351</v>
      </c>
    </row>
    <row r="194" s="1" customFormat="1" ht="24.2" customHeight="1">
      <c r="B194" s="174"/>
      <c r="C194" s="175" t="s">
        <v>352</v>
      </c>
      <c r="D194" s="175" t="s">
        <v>128</v>
      </c>
      <c r="E194" s="176" t="s">
        <v>353</v>
      </c>
      <c r="F194" s="177" t="s">
        <v>354</v>
      </c>
      <c r="G194" s="178" t="s">
        <v>355</v>
      </c>
      <c r="H194" s="179">
        <v>1</v>
      </c>
      <c r="I194" s="180">
        <v>320.40100000000001</v>
      </c>
      <c r="J194" s="181">
        <f t="shared" si="20"/>
        <v>320.39999999999998</v>
      </c>
      <c r="K194" s="182"/>
      <c r="L194" s="36"/>
      <c r="M194" s="183" t="s">
        <v>1</v>
      </c>
      <c r="N194" s="184" t="s">
        <v>44</v>
      </c>
      <c r="P194" s="185">
        <f t="shared" si="21"/>
        <v>0</v>
      </c>
      <c r="Q194" s="185">
        <v>0</v>
      </c>
      <c r="R194" s="185">
        <f t="shared" si="22"/>
        <v>0</v>
      </c>
      <c r="S194" s="185">
        <v>0</v>
      </c>
      <c r="T194" s="186">
        <f t="shared" si="23"/>
        <v>0</v>
      </c>
      <c r="AR194" s="187" t="s">
        <v>132</v>
      </c>
      <c r="AT194" s="187" t="s">
        <v>128</v>
      </c>
      <c r="AU194" s="187" t="s">
        <v>133</v>
      </c>
      <c r="AY194" s="14" t="s">
        <v>125</v>
      </c>
      <c r="BE194" s="188">
        <f t="shared" si="24"/>
        <v>0</v>
      </c>
      <c r="BF194" s="188">
        <f t="shared" si="25"/>
        <v>320.39999999999998</v>
      </c>
      <c r="BG194" s="188">
        <f t="shared" si="26"/>
        <v>0</v>
      </c>
      <c r="BH194" s="188">
        <f t="shared" si="27"/>
        <v>0</v>
      </c>
      <c r="BI194" s="188">
        <f t="shared" si="28"/>
        <v>0</v>
      </c>
      <c r="BJ194" s="14" t="s">
        <v>133</v>
      </c>
      <c r="BK194" s="188">
        <f t="shared" si="29"/>
        <v>320.39999999999998</v>
      </c>
      <c r="BL194" s="14" t="s">
        <v>132</v>
      </c>
      <c r="BM194" s="187" t="s">
        <v>356</v>
      </c>
    </row>
    <row r="195" s="1" customFormat="1" ht="16.5" customHeight="1">
      <c r="B195" s="174"/>
      <c r="C195" s="175" t="s">
        <v>250</v>
      </c>
      <c r="D195" s="175" t="s">
        <v>128</v>
      </c>
      <c r="E195" s="176" t="s">
        <v>357</v>
      </c>
      <c r="F195" s="177" t="s">
        <v>358</v>
      </c>
      <c r="G195" s="178" t="s">
        <v>355</v>
      </c>
      <c r="H195" s="179">
        <v>3</v>
      </c>
      <c r="I195" s="180">
        <v>222.94999999999999</v>
      </c>
      <c r="J195" s="181">
        <f t="shared" si="20"/>
        <v>668.85000000000002</v>
      </c>
      <c r="K195" s="182"/>
      <c r="L195" s="36"/>
      <c r="M195" s="183" t="s">
        <v>1</v>
      </c>
      <c r="N195" s="184" t="s">
        <v>44</v>
      </c>
      <c r="P195" s="185">
        <f t="shared" si="21"/>
        <v>0</v>
      </c>
      <c r="Q195" s="185">
        <v>0</v>
      </c>
      <c r="R195" s="185">
        <f t="shared" si="22"/>
        <v>0</v>
      </c>
      <c r="S195" s="185">
        <v>0</v>
      </c>
      <c r="T195" s="186">
        <f t="shared" si="23"/>
        <v>0</v>
      </c>
      <c r="AR195" s="187" t="s">
        <v>132</v>
      </c>
      <c r="AT195" s="187" t="s">
        <v>128</v>
      </c>
      <c r="AU195" s="187" t="s">
        <v>133</v>
      </c>
      <c r="AY195" s="14" t="s">
        <v>125</v>
      </c>
      <c r="BE195" s="188">
        <f t="shared" si="24"/>
        <v>0</v>
      </c>
      <c r="BF195" s="188">
        <f t="shared" si="25"/>
        <v>668.85000000000002</v>
      </c>
      <c r="BG195" s="188">
        <f t="shared" si="26"/>
        <v>0</v>
      </c>
      <c r="BH195" s="188">
        <f t="shared" si="27"/>
        <v>0</v>
      </c>
      <c r="BI195" s="188">
        <f t="shared" si="28"/>
        <v>0</v>
      </c>
      <c r="BJ195" s="14" t="s">
        <v>133</v>
      </c>
      <c r="BK195" s="188">
        <f t="shared" si="29"/>
        <v>668.85000000000002</v>
      </c>
      <c r="BL195" s="14" t="s">
        <v>132</v>
      </c>
      <c r="BM195" s="187" t="s">
        <v>359</v>
      </c>
    </row>
    <row r="196" s="11" customFormat="1" ht="22.9" customHeight="1">
      <c r="B196" s="162"/>
      <c r="D196" s="163" t="s">
        <v>78</v>
      </c>
      <c r="E196" s="171" t="s">
        <v>360</v>
      </c>
      <c r="F196" s="171" t="s">
        <v>361</v>
      </c>
      <c r="I196" s="172"/>
      <c r="J196" s="173">
        <f>BK196</f>
        <v>788.88999999999999</v>
      </c>
      <c r="L196" s="162"/>
      <c r="M196" s="166"/>
      <c r="P196" s="167">
        <f>SUM(P197:P201)</f>
        <v>0</v>
      </c>
      <c r="R196" s="167">
        <f>SUM(R197:R201)</f>
        <v>0</v>
      </c>
      <c r="T196" s="168">
        <f>SUM(T197:T201)</f>
        <v>0</v>
      </c>
      <c r="AR196" s="163" t="s">
        <v>87</v>
      </c>
      <c r="AT196" s="169" t="s">
        <v>78</v>
      </c>
      <c r="AU196" s="169" t="s">
        <v>87</v>
      </c>
      <c r="AY196" s="163" t="s">
        <v>125</v>
      </c>
      <c r="BK196" s="170">
        <f>SUM(BK197:BK201)</f>
        <v>788.88999999999999</v>
      </c>
    </row>
    <row r="197" s="1" customFormat="1" ht="37.9" customHeight="1">
      <c r="B197" s="174"/>
      <c r="C197" s="175" t="s">
        <v>362</v>
      </c>
      <c r="D197" s="175" t="s">
        <v>128</v>
      </c>
      <c r="E197" s="176" t="s">
        <v>363</v>
      </c>
      <c r="F197" s="177" t="s">
        <v>364</v>
      </c>
      <c r="G197" s="178" t="s">
        <v>365</v>
      </c>
      <c r="H197" s="179">
        <v>50</v>
      </c>
      <c r="I197" s="180">
        <v>15.279999999999999</v>
      </c>
      <c r="J197" s="181">
        <f>ROUND(I197*H197,2)</f>
        <v>764</v>
      </c>
      <c r="K197" s="182"/>
      <c r="L197" s="36"/>
      <c r="M197" s="183" t="s">
        <v>1</v>
      </c>
      <c r="N197" s="184" t="s">
        <v>44</v>
      </c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AR197" s="187" t="s">
        <v>132</v>
      </c>
      <c r="AT197" s="187" t="s">
        <v>128</v>
      </c>
      <c r="AU197" s="187" t="s">
        <v>133</v>
      </c>
      <c r="AY197" s="14" t="s">
        <v>125</v>
      </c>
      <c r="BE197" s="188">
        <f>IF(N197="základná",J197,0)</f>
        <v>0</v>
      </c>
      <c r="BF197" s="188">
        <f>IF(N197="znížená",J197,0)</f>
        <v>764</v>
      </c>
      <c r="BG197" s="188">
        <f>IF(N197="zákl. prenesená",J197,0)</f>
        <v>0</v>
      </c>
      <c r="BH197" s="188">
        <f>IF(N197="zníž. prenesená",J197,0)</f>
        <v>0</v>
      </c>
      <c r="BI197" s="188">
        <f>IF(N197="nulová",J197,0)</f>
        <v>0</v>
      </c>
      <c r="BJ197" s="14" t="s">
        <v>133</v>
      </c>
      <c r="BK197" s="188">
        <f>ROUND(I197*H197,2)</f>
        <v>764</v>
      </c>
      <c r="BL197" s="14" t="s">
        <v>132</v>
      </c>
      <c r="BM197" s="187" t="s">
        <v>366</v>
      </c>
    </row>
    <row r="198" s="1" customFormat="1" ht="37.9" customHeight="1">
      <c r="B198" s="174"/>
      <c r="C198" s="175" t="s">
        <v>254</v>
      </c>
      <c r="D198" s="175" t="s">
        <v>128</v>
      </c>
      <c r="E198" s="176" t="s">
        <v>367</v>
      </c>
      <c r="F198" s="177" t="s">
        <v>368</v>
      </c>
      <c r="G198" s="178" t="s">
        <v>369</v>
      </c>
      <c r="H198" s="179">
        <v>1</v>
      </c>
      <c r="I198" s="180">
        <v>1.96</v>
      </c>
      <c r="J198" s="181">
        <f>ROUND(I198*H198,2)</f>
        <v>1.96</v>
      </c>
      <c r="K198" s="182"/>
      <c r="L198" s="36"/>
      <c r="M198" s="183" t="s">
        <v>1</v>
      </c>
      <c r="N198" s="184" t="s">
        <v>44</v>
      </c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AR198" s="187" t="s">
        <v>132</v>
      </c>
      <c r="AT198" s="187" t="s">
        <v>128</v>
      </c>
      <c r="AU198" s="187" t="s">
        <v>133</v>
      </c>
      <c r="AY198" s="14" t="s">
        <v>125</v>
      </c>
      <c r="BE198" s="188">
        <f>IF(N198="základná",J198,0)</f>
        <v>0</v>
      </c>
      <c r="BF198" s="188">
        <f>IF(N198="znížená",J198,0)</f>
        <v>1.96</v>
      </c>
      <c r="BG198" s="188">
        <f>IF(N198="zákl. prenesená",J198,0)</f>
        <v>0</v>
      </c>
      <c r="BH198" s="188">
        <f>IF(N198="zníž. prenesená",J198,0)</f>
        <v>0</v>
      </c>
      <c r="BI198" s="188">
        <f>IF(N198="nulová",J198,0)</f>
        <v>0</v>
      </c>
      <c r="BJ198" s="14" t="s">
        <v>133</v>
      </c>
      <c r="BK198" s="188">
        <f>ROUND(I198*H198,2)</f>
        <v>1.96</v>
      </c>
      <c r="BL198" s="14" t="s">
        <v>132</v>
      </c>
      <c r="BM198" s="187" t="s">
        <v>370</v>
      </c>
    </row>
    <row r="199" s="1" customFormat="1" ht="33" customHeight="1">
      <c r="B199" s="174"/>
      <c r="C199" s="175" t="s">
        <v>371</v>
      </c>
      <c r="D199" s="175" t="s">
        <v>128</v>
      </c>
      <c r="E199" s="176" t="s">
        <v>372</v>
      </c>
      <c r="F199" s="177" t="s">
        <v>373</v>
      </c>
      <c r="G199" s="178" t="s">
        <v>369</v>
      </c>
      <c r="H199" s="179">
        <v>3</v>
      </c>
      <c r="I199" s="180">
        <v>2.6800000000000002</v>
      </c>
      <c r="J199" s="181">
        <f>ROUND(I199*H199,2)</f>
        <v>8.0399999999999991</v>
      </c>
      <c r="K199" s="182"/>
      <c r="L199" s="36"/>
      <c r="M199" s="183" t="s">
        <v>1</v>
      </c>
      <c r="N199" s="184" t="s">
        <v>44</v>
      </c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AR199" s="187" t="s">
        <v>132</v>
      </c>
      <c r="AT199" s="187" t="s">
        <v>128</v>
      </c>
      <c r="AU199" s="187" t="s">
        <v>133</v>
      </c>
      <c r="AY199" s="14" t="s">
        <v>125</v>
      </c>
      <c r="BE199" s="188">
        <f>IF(N199="základná",J199,0)</f>
        <v>0</v>
      </c>
      <c r="BF199" s="188">
        <f>IF(N199="znížená",J199,0)</f>
        <v>8.0399999999999991</v>
      </c>
      <c r="BG199" s="188">
        <f>IF(N199="zákl. prenesená",J199,0)</f>
        <v>0</v>
      </c>
      <c r="BH199" s="188">
        <f>IF(N199="zníž. prenesená",J199,0)</f>
        <v>0</v>
      </c>
      <c r="BI199" s="188">
        <f>IF(N199="nulová",J199,0)</f>
        <v>0</v>
      </c>
      <c r="BJ199" s="14" t="s">
        <v>133</v>
      </c>
      <c r="BK199" s="188">
        <f>ROUND(I199*H199,2)</f>
        <v>8.0399999999999991</v>
      </c>
      <c r="BL199" s="14" t="s">
        <v>132</v>
      </c>
      <c r="BM199" s="187" t="s">
        <v>374</v>
      </c>
    </row>
    <row r="200" s="1" customFormat="1" ht="24.2" customHeight="1">
      <c r="B200" s="174"/>
      <c r="C200" s="175" t="s">
        <v>257</v>
      </c>
      <c r="D200" s="175" t="s">
        <v>128</v>
      </c>
      <c r="E200" s="176" t="s">
        <v>375</v>
      </c>
      <c r="F200" s="177" t="s">
        <v>376</v>
      </c>
      <c r="G200" s="178" t="s">
        <v>369</v>
      </c>
      <c r="H200" s="179">
        <v>1</v>
      </c>
      <c r="I200" s="180">
        <v>12.210000000000001</v>
      </c>
      <c r="J200" s="181">
        <f>ROUND(I200*H200,2)</f>
        <v>12.210000000000001</v>
      </c>
      <c r="K200" s="182"/>
      <c r="L200" s="36"/>
      <c r="M200" s="183" t="s">
        <v>1</v>
      </c>
      <c r="N200" s="184" t="s">
        <v>44</v>
      </c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AR200" s="187" t="s">
        <v>132</v>
      </c>
      <c r="AT200" s="187" t="s">
        <v>128</v>
      </c>
      <c r="AU200" s="187" t="s">
        <v>133</v>
      </c>
      <c r="AY200" s="14" t="s">
        <v>125</v>
      </c>
      <c r="BE200" s="188">
        <f>IF(N200="základná",J200,0)</f>
        <v>0</v>
      </c>
      <c r="BF200" s="188">
        <f>IF(N200="znížená",J200,0)</f>
        <v>12.210000000000001</v>
      </c>
      <c r="BG200" s="188">
        <f>IF(N200="zákl. prenesená",J200,0)</f>
        <v>0</v>
      </c>
      <c r="BH200" s="188">
        <f>IF(N200="zníž. prenesená",J200,0)</f>
        <v>0</v>
      </c>
      <c r="BI200" s="188">
        <f>IF(N200="nulová",J200,0)</f>
        <v>0</v>
      </c>
      <c r="BJ200" s="14" t="s">
        <v>133</v>
      </c>
      <c r="BK200" s="188">
        <f>ROUND(I200*H200,2)</f>
        <v>12.210000000000001</v>
      </c>
      <c r="BL200" s="14" t="s">
        <v>132</v>
      </c>
      <c r="BM200" s="187" t="s">
        <v>377</v>
      </c>
    </row>
    <row r="201" s="1" customFormat="1" ht="33" customHeight="1">
      <c r="B201" s="174"/>
      <c r="C201" s="175" t="s">
        <v>378</v>
      </c>
      <c r="D201" s="175" t="s">
        <v>128</v>
      </c>
      <c r="E201" s="176" t="s">
        <v>379</v>
      </c>
      <c r="F201" s="177" t="s">
        <v>380</v>
      </c>
      <c r="G201" s="178" t="s">
        <v>369</v>
      </c>
      <c r="H201" s="179">
        <v>1</v>
      </c>
      <c r="I201" s="180">
        <v>2.6800000000000002</v>
      </c>
      <c r="J201" s="181">
        <f>ROUND(I201*H201,2)</f>
        <v>2.6800000000000002</v>
      </c>
      <c r="K201" s="182"/>
      <c r="L201" s="36"/>
      <c r="M201" s="183" t="s">
        <v>1</v>
      </c>
      <c r="N201" s="184" t="s">
        <v>44</v>
      </c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AR201" s="187" t="s">
        <v>132</v>
      </c>
      <c r="AT201" s="187" t="s">
        <v>128</v>
      </c>
      <c r="AU201" s="187" t="s">
        <v>133</v>
      </c>
      <c r="AY201" s="14" t="s">
        <v>125</v>
      </c>
      <c r="BE201" s="188">
        <f>IF(N201="základná",J201,0)</f>
        <v>0</v>
      </c>
      <c r="BF201" s="188">
        <f>IF(N201="znížená",J201,0)</f>
        <v>2.6800000000000002</v>
      </c>
      <c r="BG201" s="188">
        <f>IF(N201="zákl. prenesená",J201,0)</f>
        <v>0</v>
      </c>
      <c r="BH201" s="188">
        <f>IF(N201="zníž. prenesená",J201,0)</f>
        <v>0</v>
      </c>
      <c r="BI201" s="188">
        <f>IF(N201="nulová",J201,0)</f>
        <v>0</v>
      </c>
      <c r="BJ201" s="14" t="s">
        <v>133</v>
      </c>
      <c r="BK201" s="188">
        <f>ROUND(I201*H201,2)</f>
        <v>2.6800000000000002</v>
      </c>
      <c r="BL201" s="14" t="s">
        <v>132</v>
      </c>
      <c r="BM201" s="187" t="s">
        <v>381</v>
      </c>
    </row>
    <row r="202" s="11" customFormat="1" ht="25.9" customHeight="1">
      <c r="B202" s="162"/>
      <c r="D202" s="163" t="s">
        <v>78</v>
      </c>
      <c r="E202" s="164" t="s">
        <v>382</v>
      </c>
      <c r="F202" s="164" t="s">
        <v>383</v>
      </c>
      <c r="I202" s="172"/>
      <c r="J202" s="165">
        <f>BK202</f>
        <v>800</v>
      </c>
      <c r="L202" s="162"/>
      <c r="M202" s="166"/>
      <c r="P202" s="167">
        <f>SUM(P203:P205)</f>
        <v>0</v>
      </c>
      <c r="R202" s="167">
        <f>SUM(R203:R205)</f>
        <v>0</v>
      </c>
      <c r="T202" s="168">
        <f>SUM(T203:T205)</f>
        <v>0</v>
      </c>
      <c r="AR202" s="163" t="s">
        <v>87</v>
      </c>
      <c r="AT202" s="169" t="s">
        <v>78</v>
      </c>
      <c r="AU202" s="169" t="s">
        <v>79</v>
      </c>
      <c r="AY202" s="163" t="s">
        <v>125</v>
      </c>
      <c r="BK202" s="170">
        <f>SUM(BK203:BK205)</f>
        <v>800</v>
      </c>
    </row>
    <row r="203" s="1" customFormat="1" ht="44.25" customHeight="1">
      <c r="B203" s="174"/>
      <c r="C203" s="175" t="s">
        <v>261</v>
      </c>
      <c r="D203" s="175" t="s">
        <v>128</v>
      </c>
      <c r="E203" s="176" t="s">
        <v>384</v>
      </c>
      <c r="F203" s="177" t="s">
        <v>385</v>
      </c>
      <c r="G203" s="178" t="s">
        <v>386</v>
      </c>
      <c r="H203" s="179">
        <v>1</v>
      </c>
      <c r="I203" s="180">
        <v>450</v>
      </c>
      <c r="J203" s="181">
        <f>ROUND(I203*H203,2)</f>
        <v>450</v>
      </c>
      <c r="K203" s="182"/>
      <c r="L203" s="36"/>
      <c r="M203" s="183" t="s">
        <v>1</v>
      </c>
      <c r="N203" s="184" t="s">
        <v>44</v>
      </c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AR203" s="187" t="s">
        <v>132</v>
      </c>
      <c r="AT203" s="187" t="s">
        <v>128</v>
      </c>
      <c r="AU203" s="187" t="s">
        <v>87</v>
      </c>
      <c r="AY203" s="14" t="s">
        <v>125</v>
      </c>
      <c r="BE203" s="188">
        <f>IF(N203="základná",J203,0)</f>
        <v>0</v>
      </c>
      <c r="BF203" s="188">
        <f>IF(N203="znížená",J203,0)</f>
        <v>450</v>
      </c>
      <c r="BG203" s="188">
        <f>IF(N203="zákl. prenesená",J203,0)</f>
        <v>0</v>
      </c>
      <c r="BH203" s="188">
        <f>IF(N203="zníž. prenesená",J203,0)</f>
        <v>0</v>
      </c>
      <c r="BI203" s="188">
        <f>IF(N203="nulová",J203,0)</f>
        <v>0</v>
      </c>
      <c r="BJ203" s="14" t="s">
        <v>133</v>
      </c>
      <c r="BK203" s="188">
        <f>ROUND(I203*H203,2)</f>
        <v>450</v>
      </c>
      <c r="BL203" s="14" t="s">
        <v>132</v>
      </c>
      <c r="BM203" s="187" t="s">
        <v>387</v>
      </c>
    </row>
    <row r="204" s="1" customFormat="1" ht="24.2" customHeight="1">
      <c r="B204" s="174"/>
      <c r="C204" s="175" t="s">
        <v>388</v>
      </c>
      <c r="D204" s="175" t="s">
        <v>128</v>
      </c>
      <c r="E204" s="176" t="s">
        <v>389</v>
      </c>
      <c r="F204" s="177" t="s">
        <v>390</v>
      </c>
      <c r="G204" s="178" t="s">
        <v>386</v>
      </c>
      <c r="H204" s="179">
        <v>1</v>
      </c>
      <c r="I204" s="180">
        <v>250</v>
      </c>
      <c r="J204" s="181">
        <f>ROUND(I204*H204,2)</f>
        <v>250</v>
      </c>
      <c r="K204" s="182"/>
      <c r="L204" s="36"/>
      <c r="M204" s="183" t="s">
        <v>1</v>
      </c>
      <c r="N204" s="184" t="s">
        <v>44</v>
      </c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AR204" s="187" t="s">
        <v>132</v>
      </c>
      <c r="AT204" s="187" t="s">
        <v>128</v>
      </c>
      <c r="AU204" s="187" t="s">
        <v>87</v>
      </c>
      <c r="AY204" s="14" t="s">
        <v>125</v>
      </c>
      <c r="BE204" s="188">
        <f>IF(N204="základná",J204,0)</f>
        <v>0</v>
      </c>
      <c r="BF204" s="188">
        <f>IF(N204="znížená",J204,0)</f>
        <v>250</v>
      </c>
      <c r="BG204" s="188">
        <f>IF(N204="zákl. prenesená",J204,0)</f>
        <v>0</v>
      </c>
      <c r="BH204" s="188">
        <f>IF(N204="zníž. prenesená",J204,0)</f>
        <v>0</v>
      </c>
      <c r="BI204" s="188">
        <f>IF(N204="nulová",J204,0)</f>
        <v>0</v>
      </c>
      <c r="BJ204" s="14" t="s">
        <v>133</v>
      </c>
      <c r="BK204" s="188">
        <f>ROUND(I204*H204,2)</f>
        <v>250</v>
      </c>
      <c r="BL204" s="14" t="s">
        <v>132</v>
      </c>
      <c r="BM204" s="187" t="s">
        <v>391</v>
      </c>
    </row>
    <row r="205" s="1" customFormat="1" ht="24.2" customHeight="1">
      <c r="B205" s="174"/>
      <c r="C205" s="175" t="s">
        <v>264</v>
      </c>
      <c r="D205" s="175" t="s">
        <v>128</v>
      </c>
      <c r="E205" s="176" t="s">
        <v>392</v>
      </c>
      <c r="F205" s="177" t="s">
        <v>393</v>
      </c>
      <c r="G205" s="178" t="s">
        <v>386</v>
      </c>
      <c r="H205" s="179">
        <v>1</v>
      </c>
      <c r="I205" s="180">
        <v>100</v>
      </c>
      <c r="J205" s="181">
        <f>ROUND(I205*H205,2)</f>
        <v>100</v>
      </c>
      <c r="K205" s="182"/>
      <c r="L205" s="36"/>
      <c r="M205" s="200" t="s">
        <v>1</v>
      </c>
      <c r="N205" s="201" t="s">
        <v>44</v>
      </c>
      <c r="O205" s="20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7" t="s">
        <v>132</v>
      </c>
      <c r="AT205" s="187" t="s">
        <v>128</v>
      </c>
      <c r="AU205" s="187" t="s">
        <v>87</v>
      </c>
      <c r="AY205" s="14" t="s">
        <v>125</v>
      </c>
      <c r="BE205" s="188">
        <f>IF(N205="základná",J205,0)</f>
        <v>0</v>
      </c>
      <c r="BF205" s="188">
        <f>IF(N205="znížená",J205,0)</f>
        <v>100</v>
      </c>
      <c r="BG205" s="188">
        <f>IF(N205="zákl. prenesená",J205,0)</f>
        <v>0</v>
      </c>
      <c r="BH205" s="188">
        <f>IF(N205="zníž. prenesená",J205,0)</f>
        <v>0</v>
      </c>
      <c r="BI205" s="188">
        <f>IF(N205="nulová",J205,0)</f>
        <v>0</v>
      </c>
      <c r="BJ205" s="14" t="s">
        <v>133</v>
      </c>
      <c r="BK205" s="188">
        <f>ROUND(I205*H205,2)</f>
        <v>100</v>
      </c>
      <c r="BL205" s="14" t="s">
        <v>132</v>
      </c>
      <c r="BM205" s="187" t="s">
        <v>394</v>
      </c>
    </row>
    <row r="206" s="1" customFormat="1" ht="6.95" customHeight="1"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36"/>
    </row>
  </sheetData>
  <autoFilter ref="C123:K205"/>
  <mergeCells count="10">
    <mergeCell ref="E87:H87"/>
    <mergeCell ref="E114:H114"/>
    <mergeCell ref="E116:H116"/>
    <mergeCell ref="L2:V2"/>
    <mergeCell ref="H67:J73"/>
    <mergeCell ref="E7:H7"/>
    <mergeCell ref="E9:H9"/>
    <mergeCell ref="E18:H18"/>
    <mergeCell ref="E27:H27"/>
    <mergeCell ref="E85:H85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110">
      <selection activeCell="I124" sqref="I124:I176"/>
    </sheetView>
  </sheetViews>
  <sheetFormatPr defaultRowHeight="11.25"/>
  <cols>
    <col min="1" max="1" width="8.332031" customWidth="1"/>
    <col min="2" max="2" width="1.171875" customWidth="1"/>
    <col min="3" max="3" width="4.160156" customWidth="1"/>
    <col min="4" max="4" width="4.332031" customWidth="1"/>
    <col min="5" max="5" width="17.16016" customWidth="1"/>
    <col min="6" max="6" width="50.83203" customWidth="1"/>
    <col min="7" max="7" width="7.5" customWidth="1"/>
    <col min="8" max="8" width="14" customWidth="1"/>
    <col min="9" max="9" width="15.83203" customWidth="1"/>
    <col min="10" max="10" width="22.33203" customWidth="1"/>
    <col min="11" max="11" width="22.33203" hidden="1" customWidth="1"/>
    <col min="12" max="12" width="9.332031" customWidth="1"/>
    <col min="13" max="13" width="10.83203" hidden="1" customWidth="1"/>
    <col min="14" max="14" width="9.332031" hidden="1"/>
    <col min="15" max="20" width="14.16016" hidden="1" customWidth="1"/>
    <col min="21" max="21" width="16.33203" hidden="1" customWidth="1"/>
    <col min="22" max="22" width="12.33203" customWidth="1"/>
    <col min="23" max="23" width="16.33203" customWidth="1"/>
    <col min="24" max="24" width="12.33203" customWidth="1"/>
    <col min="25" max="25" width="15" customWidth="1"/>
    <col min="26" max="26" width="11" customWidth="1"/>
    <col min="27" max="27" width="15" customWidth="1"/>
    <col min="28" max="28" width="16.33203" customWidth="1"/>
    <col min="29" max="29" width="11" customWidth="1"/>
    <col min="30" max="30" width="15" customWidth="1"/>
    <col min="31" max="31" width="16.33203" customWidth="1"/>
    <col min="44" max="65" width="9.332031" hidden="1"/>
  </cols>
  <sheetData>
    <row r="2" ht="36.95" customHeight="1">
      <c r="L2" s="13" t="s">
        <v>5</v>
      </c>
      <c r="AT2" s="14" t="s">
        <v>91</v>
      </c>
    </row>
    <row r="3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ht="24.95" customHeight="1">
      <c r="B4" s="17"/>
      <c r="D4" s="18" t="s">
        <v>92</v>
      </c>
      <c r="L4" s="17"/>
      <c r="M4" s="118" t="s">
        <v>9</v>
      </c>
      <c r="AT4" s="14" t="s">
        <v>3</v>
      </c>
    </row>
    <row r="5" ht="6.95" customHeight="1">
      <c r="B5" s="17"/>
      <c r="L5" s="17"/>
    </row>
    <row r="6" ht="12" customHeight="1">
      <c r="B6" s="17"/>
      <c r="D6" s="27" t="s">
        <v>15</v>
      </c>
      <c r="L6" s="17"/>
    </row>
    <row r="7" ht="26.25" customHeight="1">
      <c r="B7" s="17"/>
      <c r="E7" s="119" t="str">
        <f>'Rekapitulácia stavby'!K6</f>
        <v>Dodanie a montáž elektroinštalácií a elektrickej požiarnej signalizácie stavby - Adaptácia podkrovia Veľkého kaštieľa</v>
      </c>
      <c r="F7" s="120"/>
      <c r="G7" s="120"/>
      <c r="H7" s="120"/>
      <c r="L7" s="17"/>
    </row>
    <row r="8" s="1" customFormat="1" ht="12" customHeight="1">
      <c r="B8" s="36"/>
      <c r="D8" s="27" t="s">
        <v>93</v>
      </c>
      <c r="L8" s="36"/>
    </row>
    <row r="9" s="1" customFormat="1" ht="16.5" customHeight="1">
      <c r="B9" s="36"/>
      <c r="E9" s="68" t="s">
        <v>395</v>
      </c>
      <c r="F9" s="1"/>
      <c r="G9" s="1"/>
      <c r="H9" s="1"/>
      <c r="L9" s="36"/>
    </row>
    <row r="10" s="1" customFormat="1">
      <c r="B10" s="36"/>
      <c r="L10" s="36"/>
    </row>
    <row r="11" s="1" customFormat="1" ht="12" customHeight="1">
      <c r="B11" s="36"/>
      <c r="D11" s="27" t="s">
        <v>17</v>
      </c>
      <c r="F11" s="22" t="s">
        <v>1</v>
      </c>
      <c r="I11" s="27" t="s">
        <v>18</v>
      </c>
      <c r="J11" s="22" t="s">
        <v>1</v>
      </c>
      <c r="L11" s="36"/>
    </row>
    <row r="12" s="1" customFormat="1" ht="12" customHeight="1">
      <c r="B12" s="36"/>
      <c r="D12" s="31" t="s">
        <v>95</v>
      </c>
      <c r="F12" s="22" t="s">
        <v>96</v>
      </c>
      <c r="I12" s="27" t="s">
        <v>21</v>
      </c>
      <c r="J12" s="70">
        <f>'Rekapitulácia stavby'!AN8</f>
        <v>45482</v>
      </c>
      <c r="L12" s="36"/>
    </row>
    <row r="13" s="1" customFormat="1" ht="10.9" customHeight="1">
      <c r="B13" s="36"/>
      <c r="L13" s="36"/>
    </row>
    <row r="14" s="1" customFormat="1" ht="12" customHeight="1">
      <c r="B14" s="36"/>
      <c r="D14" s="27" t="s">
        <v>22</v>
      </c>
      <c r="I14" s="27" t="s">
        <v>23</v>
      </c>
      <c r="J14" s="22" t="s">
        <v>24</v>
      </c>
      <c r="L14" s="36"/>
    </row>
    <row r="15" s="1" customFormat="1" ht="18" customHeight="1">
      <c r="B15" s="36"/>
      <c r="E15" s="22" t="s">
        <v>25</v>
      </c>
      <c r="I15" s="27" t="s">
        <v>26</v>
      </c>
      <c r="J15" s="22" t="s">
        <v>27</v>
      </c>
      <c r="L15" s="36"/>
    </row>
    <row r="16" s="1" customFormat="1" ht="6.95" customHeight="1">
      <c r="B16" s="36"/>
      <c r="L16" s="36"/>
    </row>
    <row r="17" s="1" customFormat="1" ht="12" customHeight="1">
      <c r="B17" s="36"/>
      <c r="D17" s="27" t="s">
        <v>28</v>
      </c>
      <c r="I17" s="27" t="s">
        <v>23</v>
      </c>
      <c r="J17" s="121" t="str">
        <f>'Rekapitulácia stavby'!AN13</f>
        <v>46572716</v>
      </c>
      <c r="L17" s="36"/>
    </row>
    <row r="18" s="1" customFormat="1" ht="18" customHeight="1">
      <c r="B18" s="36"/>
      <c r="E18" s="121" t="str">
        <f>'Rekapitulácia stavby'!E14</f>
        <v>MARELL s.r.o.</v>
      </c>
      <c r="F18" s="22"/>
      <c r="G18" s="22"/>
      <c r="H18" s="22"/>
      <c r="I18" s="27" t="s">
        <v>26</v>
      </c>
      <c r="J18" s="121" t="str">
        <f>'Rekapitulácia stavby'!AN14</f>
        <v>SK2023484474</v>
      </c>
      <c r="L18" s="36"/>
    </row>
    <row r="19" s="1" customFormat="1" ht="6.95" customHeight="1">
      <c r="B19" s="36"/>
      <c r="L19" s="36"/>
    </row>
    <row r="20" s="1" customFormat="1" ht="12" customHeight="1">
      <c r="B20" s="36"/>
      <c r="D20" s="31" t="s">
        <v>32</v>
      </c>
      <c r="I20" s="27" t="s">
        <v>23</v>
      </c>
      <c r="J20" s="22" t="str">
        <f>IF('Rekapitulácia stavby'!AN16="","",'Rekapitulácia stavby'!AN16)</f>
        <v/>
      </c>
      <c r="L20" s="36"/>
    </row>
    <row r="21" s="1" customFormat="1" ht="18" customHeight="1">
      <c r="B21" s="36"/>
      <c r="E21" s="22" t="str">
        <f>IF('Rekapitulácia stavby'!E17="","",'Rekapitulácia stavby'!E17)</f>
        <v>Ing. Dorušinec Róbert</v>
      </c>
      <c r="I21" s="27" t="s">
        <v>26</v>
      </c>
      <c r="J21" s="22" t="str">
        <f>IF('Rekapitulácia stavby'!AN17="","",'Rekapitulácia stavby'!AN17)</f>
        <v/>
      </c>
      <c r="L21" s="36"/>
    </row>
    <row r="22" s="1" customFormat="1" ht="6.95" customHeight="1">
      <c r="B22" s="36"/>
      <c r="L22" s="36"/>
    </row>
    <row r="23" s="1" customFormat="1" ht="12" customHeight="1">
      <c r="B23" s="36"/>
      <c r="D23" s="27" t="s">
        <v>35</v>
      </c>
      <c r="I23" s="27" t="s">
        <v>23</v>
      </c>
      <c r="J23" s="22" t="str">
        <f>IF('Rekapitulácia stavby'!AN19="","",'Rekapitulácia stavby'!AN19)</f>
        <v/>
      </c>
      <c r="L23" s="36"/>
    </row>
    <row r="24" s="1" customFormat="1" ht="18" customHeight="1">
      <c r="B24" s="36"/>
      <c r="E24" s="22" t="str">
        <f>IF('Rekapitulácia stavby'!E20="","",'Rekapitulácia stavby'!E20)</f>
        <v>Ľuboš Adamkovič</v>
      </c>
      <c r="I24" s="27" t="s">
        <v>26</v>
      </c>
      <c r="J24" s="22" t="str">
        <f>IF('Rekapitulácia stavby'!AN20="","",'Rekapitulácia stavby'!AN20)</f>
        <v/>
      </c>
      <c r="L24" s="36"/>
    </row>
    <row r="25" s="1" customFormat="1" ht="6.95" customHeight="1">
      <c r="B25" s="36"/>
      <c r="L25" s="36"/>
    </row>
    <row r="26" s="1" customFormat="1" ht="12" customHeight="1">
      <c r="B26" s="36"/>
      <c r="D26" s="27" t="s">
        <v>37</v>
      </c>
      <c r="L26" s="36"/>
    </row>
    <row r="27" s="7" customFormat="1" ht="16.5" customHeight="1">
      <c r="B27" s="122"/>
      <c r="E27" s="34" t="s">
        <v>1</v>
      </c>
      <c r="F27" s="34"/>
      <c r="G27" s="34"/>
      <c r="H27" s="34"/>
      <c r="L27" s="122"/>
    </row>
    <row r="28" s="1" customFormat="1" ht="6.95" customHeight="1">
      <c r="B28" s="36"/>
      <c r="L28" s="36"/>
    </row>
    <row r="29" s="1" customFormat="1" ht="6.95" customHeight="1">
      <c r="B29" s="36"/>
      <c r="D29" s="74"/>
      <c r="E29" s="74"/>
      <c r="F29" s="74"/>
      <c r="G29" s="74"/>
      <c r="H29" s="74"/>
      <c r="I29" s="74"/>
      <c r="J29" s="74"/>
      <c r="K29" s="74"/>
      <c r="L29" s="36"/>
    </row>
    <row r="30" s="1" customFormat="1" ht="25.35" customHeight="1">
      <c r="B30" s="36"/>
      <c r="D30" s="123" t="s">
        <v>38</v>
      </c>
      <c r="J30" s="94">
        <f>ROUND(J121, 2)</f>
        <v>7566.8500000000004</v>
      </c>
      <c r="L30" s="36"/>
    </row>
    <row r="31" s="1" customFormat="1" ht="6.95" customHeight="1">
      <c r="B31" s="36"/>
      <c r="D31" s="74"/>
      <c r="E31" s="74"/>
      <c r="F31" s="74"/>
      <c r="G31" s="74"/>
      <c r="H31" s="74"/>
      <c r="I31" s="74"/>
      <c r="J31" s="74"/>
      <c r="K31" s="74"/>
      <c r="L31" s="36"/>
    </row>
    <row r="32" s="1" customFormat="1" ht="14.45" customHeight="1">
      <c r="B32" s="36"/>
      <c r="F32" s="40" t="s">
        <v>40</v>
      </c>
      <c r="I32" s="40" t="s">
        <v>39</v>
      </c>
      <c r="J32" s="40" t="s">
        <v>41</v>
      </c>
      <c r="L32" s="36"/>
    </row>
    <row r="33" s="1" customFormat="1" ht="14.45" customHeight="1">
      <c r="B33" s="36"/>
      <c r="D33" s="77" t="s">
        <v>42</v>
      </c>
      <c r="E33" s="42" t="s">
        <v>43</v>
      </c>
      <c r="F33" s="124">
        <f>ROUND((SUM(BE121:BE176)),  2)</f>
        <v>0</v>
      </c>
      <c r="G33" s="125"/>
      <c r="H33" s="125"/>
      <c r="I33" s="126">
        <v>0.20000000000000001</v>
      </c>
      <c r="J33" s="124">
        <f>ROUND(((SUM(BE121:BE176))*I33),  2)</f>
        <v>0</v>
      </c>
      <c r="L33" s="36"/>
    </row>
    <row r="34" s="1" customFormat="1" ht="14.45" customHeight="1">
      <c r="B34" s="36"/>
      <c r="E34" s="42" t="s">
        <v>44</v>
      </c>
      <c r="F34" s="124">
        <f>ROUND((SUM(BF121:BF176)),  2)</f>
        <v>7566.8500000000004</v>
      </c>
      <c r="G34" s="125"/>
      <c r="H34" s="125"/>
      <c r="I34" s="126">
        <v>0.20000000000000001</v>
      </c>
      <c r="J34" s="124">
        <f>ROUND(((SUM(BF121:BF176))*I34),  2)</f>
        <v>1513.3699999999999</v>
      </c>
      <c r="L34" s="36"/>
    </row>
    <row r="35" hidden="1" s="1" customFormat="1" ht="14.45" customHeight="1">
      <c r="B35" s="36"/>
      <c r="E35" s="27" t="s">
        <v>45</v>
      </c>
      <c r="F35" s="127">
        <f>ROUND((SUM(BG121:BG176)),  2)</f>
        <v>0</v>
      </c>
      <c r="I35" s="128">
        <v>0.20000000000000001</v>
      </c>
      <c r="J35" s="127">
        <f>0</f>
        <v>0</v>
      </c>
      <c r="L35" s="36"/>
    </row>
    <row r="36" hidden="1" s="1" customFormat="1" ht="14.45" customHeight="1">
      <c r="B36" s="36"/>
      <c r="E36" s="27" t="s">
        <v>46</v>
      </c>
      <c r="F36" s="127">
        <f>ROUND((SUM(BH121:BH176)),  2)</f>
        <v>0</v>
      </c>
      <c r="I36" s="128">
        <v>0.20000000000000001</v>
      </c>
      <c r="J36" s="127">
        <f>0</f>
        <v>0</v>
      </c>
      <c r="L36" s="36"/>
    </row>
    <row r="37" hidden="1" s="1" customFormat="1" ht="14.45" customHeight="1">
      <c r="B37" s="36"/>
      <c r="E37" s="42" t="s">
        <v>47</v>
      </c>
      <c r="F37" s="124">
        <f>ROUND((SUM(BI121:BI176)),  2)</f>
        <v>0</v>
      </c>
      <c r="G37" s="125"/>
      <c r="H37" s="125"/>
      <c r="I37" s="126">
        <v>0</v>
      </c>
      <c r="J37" s="124">
        <f>0</f>
        <v>0</v>
      </c>
      <c r="L37" s="36"/>
    </row>
    <row r="38" s="1" customFormat="1" ht="6.95" customHeight="1">
      <c r="B38" s="36"/>
      <c r="L38" s="36"/>
    </row>
    <row r="39" s="1" customFormat="1" ht="25.35" customHeight="1">
      <c r="B39" s="36"/>
      <c r="C39" s="129"/>
      <c r="D39" s="130" t="s">
        <v>48</v>
      </c>
      <c r="E39" s="81"/>
      <c r="F39" s="81"/>
      <c r="G39" s="131" t="s">
        <v>49</v>
      </c>
      <c r="H39" s="132" t="s">
        <v>50</v>
      </c>
      <c r="I39" s="81"/>
      <c r="J39" s="133">
        <f>SUM(J30:J37)</f>
        <v>9080.2200000000012</v>
      </c>
      <c r="K39" s="134"/>
      <c r="L39" s="36"/>
    </row>
    <row r="40" s="1" customFormat="1" ht="14.45" customHeight="1">
      <c r="B40" s="36"/>
      <c r="L40" s="36"/>
    </row>
    <row r="41" ht="14.45" customHeight="1">
      <c r="B41" s="17"/>
      <c r="L41" s="17"/>
    </row>
    <row r="42" ht="14.45" customHeight="1">
      <c r="B42" s="17"/>
      <c r="L42" s="17"/>
    </row>
    <row r="43" ht="14.45" customHeight="1">
      <c r="B43" s="17"/>
      <c r="L43" s="17"/>
    </row>
    <row r="44" ht="14.45" customHeight="1">
      <c r="B44" s="17"/>
      <c r="L44" s="17"/>
    </row>
    <row r="45" ht="14.45" customHeight="1">
      <c r="B45" s="17"/>
      <c r="F45" t="s">
        <v>49</v>
      </c>
      <c r="L45" s="17"/>
    </row>
    <row r="46" ht="14.45" customHeight="1">
      <c r="B46" s="17"/>
      <c r="L46" s="17"/>
    </row>
    <row r="47" ht="14.45" customHeight="1">
      <c r="B47" s="17"/>
      <c r="L47" s="17"/>
    </row>
    <row r="48" ht="14.45" customHeight="1">
      <c r="B48" s="17"/>
      <c r="L48" s="17"/>
    </row>
    <row r="49" ht="14.45" customHeight="1">
      <c r="B49" s="17"/>
      <c r="L49" s="17"/>
    </row>
    <row r="50" s="1" customFormat="1" ht="14.45" customHeight="1">
      <c r="B50" s="36"/>
      <c r="D50" s="57" t="s">
        <v>51</v>
      </c>
      <c r="E50" s="58"/>
      <c r="F50" s="58"/>
      <c r="G50" s="57" t="s">
        <v>52</v>
      </c>
      <c r="H50" s="58"/>
      <c r="I50" s="58"/>
      <c r="J50" s="58"/>
      <c r="K50" s="58"/>
      <c r="L50" s="3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 ht="12.75">
      <c r="B61" s="36"/>
      <c r="D61" s="59" t="s">
        <v>53</v>
      </c>
      <c r="E61" s="38"/>
      <c r="F61" s="135" t="s">
        <v>54</v>
      </c>
      <c r="G61" s="59" t="s">
        <v>53</v>
      </c>
      <c r="H61" s="38"/>
      <c r="I61" s="38"/>
      <c r="J61" s="136" t="s">
        <v>54</v>
      </c>
      <c r="K61" s="38"/>
      <c r="L61" s="36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 ht="12.75">
      <c r="B65" s="36"/>
      <c r="D65" s="57" t="s">
        <v>55</v>
      </c>
      <c r="E65" s="58"/>
      <c r="F65" s="58"/>
      <c r="G65" s="57" t="s">
        <v>56</v>
      </c>
      <c r="H65" s="58"/>
      <c r="I65" s="58"/>
      <c r="J65" s="58"/>
      <c r="K65" s="58"/>
      <c r="L65" s="36"/>
    </row>
    <row r="66">
      <c r="B66" s="17"/>
      <c r="L66" s="17"/>
    </row>
    <row r="67">
      <c r="B67" s="17"/>
      <c r="H67" s="60" t="s">
        <v>57</v>
      </c>
      <c r="I67" s="60"/>
      <c r="J67" s="60"/>
      <c r="L67" s="17"/>
    </row>
    <row r="68">
      <c r="B68" s="17"/>
      <c r="H68" s="60"/>
      <c r="I68" s="60"/>
      <c r="J68" s="60"/>
      <c r="L68" s="17"/>
    </row>
    <row r="69">
      <c r="B69" s="17"/>
      <c r="H69" s="60"/>
      <c r="I69" s="60"/>
      <c r="J69" s="60"/>
      <c r="L69" s="17"/>
    </row>
    <row r="70">
      <c r="B70" s="17"/>
      <c r="H70" s="60"/>
      <c r="I70" s="60"/>
      <c r="J70" s="60"/>
      <c r="L70" s="17"/>
    </row>
    <row r="71">
      <c r="B71" s="17"/>
      <c r="H71" s="60"/>
      <c r="I71" s="60"/>
      <c r="J71" s="60"/>
      <c r="L71" s="17"/>
    </row>
    <row r="72">
      <c r="B72" s="17"/>
      <c r="H72" s="60"/>
      <c r="I72" s="60"/>
      <c r="J72" s="60"/>
      <c r="L72" s="17"/>
    </row>
    <row r="73">
      <c r="B73" s="17"/>
      <c r="H73" s="60"/>
      <c r="I73" s="60"/>
      <c r="J73" s="60"/>
      <c r="L73" s="17"/>
    </row>
    <row r="74">
      <c r="B74" s="17"/>
      <c r="H74" s="60"/>
      <c r="I74" s="60"/>
      <c r="J74" s="60"/>
      <c r="L74" s="17"/>
    </row>
    <row r="75">
      <c r="B75" s="17"/>
      <c r="L75" s="17"/>
    </row>
    <row r="76" s="1" customFormat="1" ht="12.75">
      <c r="B76" s="36"/>
      <c r="D76" s="59" t="s">
        <v>53</v>
      </c>
      <c r="E76" s="38"/>
      <c r="F76" s="135" t="s">
        <v>54</v>
      </c>
      <c r="G76" s="59" t="s">
        <v>53</v>
      </c>
      <c r="H76" s="38"/>
      <c r="I76" s="38"/>
      <c r="J76" s="136" t="s">
        <v>54</v>
      </c>
      <c r="K76" s="38"/>
      <c r="L76" s="36"/>
    </row>
    <row r="77" s="1" customFormat="1" ht="14.45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36"/>
    </row>
    <row r="81" s="1" customFormat="1" ht="6.95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36"/>
    </row>
    <row r="82" s="1" customFormat="1" ht="24.95" customHeight="1">
      <c r="B82" s="36"/>
      <c r="C82" s="18" t="s">
        <v>97</v>
      </c>
      <c r="L82" s="36"/>
    </row>
    <row r="83" s="1" customFormat="1" ht="6.95" customHeight="1">
      <c r="B83" s="36"/>
      <c r="L83" s="36"/>
    </row>
    <row r="84" s="1" customFormat="1" ht="12" customHeight="1">
      <c r="B84" s="36"/>
      <c r="C84" s="27" t="s">
        <v>15</v>
      </c>
      <c r="L84" s="36"/>
    </row>
    <row r="85" s="1" customFormat="1" ht="26.25" customHeight="1">
      <c r="B85" s="36"/>
      <c r="E85" s="119" t="str">
        <f>E7</f>
        <v>Dodanie a montáž elektroinštalácií a elektrickej požiarnej signalizácie stavby - Adaptácia podkrovia Veľkého kaštieľa</v>
      </c>
      <c r="F85" s="120"/>
      <c r="G85" s="120"/>
      <c r="H85" s="120"/>
      <c r="L85" s="36"/>
    </row>
    <row r="86" s="1" customFormat="1" ht="12" customHeight="1">
      <c r="B86" s="36"/>
      <c r="C86" s="27" t="s">
        <v>93</v>
      </c>
      <c r="L86" s="36"/>
    </row>
    <row r="87" s="1" customFormat="1" ht="16.5" customHeight="1">
      <c r="B87" s="36"/>
      <c r="E87" s="68" t="str">
        <f>E9</f>
        <v>EPS - Elektrická požiarna signalizácia</v>
      </c>
      <c r="F87" s="1"/>
      <c r="G87" s="1"/>
      <c r="H87" s="1"/>
      <c r="L87" s="36"/>
    </row>
    <row r="88" s="1" customFormat="1" ht="6.95" customHeight="1">
      <c r="B88" s="36"/>
      <c r="L88" s="36"/>
    </row>
    <row r="89" s="1" customFormat="1" ht="12" customHeight="1">
      <c r="B89" s="36"/>
      <c r="C89" s="27" t="s">
        <v>19</v>
      </c>
      <c r="E89" s="3" t="s">
        <v>20</v>
      </c>
      <c r="F89" s="22" t="str">
        <f>F12</f>
        <v xml:space="preserve"> </v>
      </c>
      <c r="I89" s="27" t="s">
        <v>21</v>
      </c>
      <c r="J89" s="70">
        <f>IF(J12="","",J12)</f>
        <v>45482</v>
      </c>
      <c r="L89" s="36"/>
    </row>
    <row r="90" s="1" customFormat="1" ht="6.95" customHeight="1">
      <c r="B90" s="36"/>
      <c r="L90" s="36"/>
    </row>
    <row r="91" s="1" customFormat="1" ht="15.2" customHeight="1">
      <c r="B91" s="36"/>
      <c r="C91" s="27" t="s">
        <v>22</v>
      </c>
      <c r="F91" s="22" t="str">
        <f>E15</f>
        <v>Obecné služby Cífer, s. r. o.</v>
      </c>
      <c r="I91" s="31" t="s">
        <v>32</v>
      </c>
      <c r="J91" s="34" t="str">
        <f>E21</f>
        <v>Ing. Dorušinec Róbert</v>
      </c>
      <c r="L91" s="36"/>
    </row>
    <row r="92" s="1" customFormat="1" ht="15.2" customHeight="1">
      <c r="B92" s="36"/>
      <c r="C92" s="27" t="s">
        <v>28</v>
      </c>
      <c r="F92" s="22" t="str">
        <f>IF(E18="","",E18)</f>
        <v>MARELL s.r.o.</v>
      </c>
      <c r="I92" s="27" t="s">
        <v>35</v>
      </c>
      <c r="J92" s="34" t="str">
        <f>E24</f>
        <v>Ľuboš Adamkovič</v>
      </c>
      <c r="L92" s="36"/>
    </row>
    <row r="93" s="1" customFormat="1" ht="10.35" customHeight="1">
      <c r="B93" s="36"/>
      <c r="L93" s="36"/>
    </row>
    <row r="94" s="1" customFormat="1" ht="29.25" customHeight="1">
      <c r="B94" s="36"/>
      <c r="C94" s="137" t="s">
        <v>98</v>
      </c>
      <c r="D94" s="129"/>
      <c r="E94" s="129"/>
      <c r="F94" s="129"/>
      <c r="G94" s="129"/>
      <c r="H94" s="129"/>
      <c r="I94" s="129"/>
      <c r="J94" s="138" t="s">
        <v>99</v>
      </c>
      <c r="K94" s="129"/>
      <c r="L94" s="36"/>
    </row>
    <row r="95" s="1" customFormat="1" ht="10.35" customHeight="1">
      <c r="B95" s="36"/>
      <c r="L95" s="36"/>
    </row>
    <row r="96" s="1" customFormat="1" ht="22.9" customHeight="1">
      <c r="B96" s="36"/>
      <c r="C96" s="139" t="s">
        <v>100</v>
      </c>
      <c r="J96" s="94">
        <f>J121</f>
        <v>7566.8499999999995</v>
      </c>
      <c r="L96" s="36"/>
      <c r="AU96" s="14" t="s">
        <v>101</v>
      </c>
    </row>
    <row r="97" s="8" customFormat="1" ht="24.95" customHeight="1">
      <c r="B97" s="140"/>
      <c r="D97" s="141" t="s">
        <v>396</v>
      </c>
      <c r="E97" s="142"/>
      <c r="F97" s="142"/>
      <c r="G97" s="142"/>
      <c r="H97" s="142"/>
      <c r="I97" s="142"/>
      <c r="J97" s="143">
        <f>J123</f>
        <v>1137.5</v>
      </c>
      <c r="L97" s="140"/>
    </row>
    <row r="98" s="8" customFormat="1" ht="24.95" customHeight="1">
      <c r="B98" s="140"/>
      <c r="D98" s="141" t="s">
        <v>397</v>
      </c>
      <c r="E98" s="142"/>
      <c r="F98" s="142"/>
      <c r="G98" s="142"/>
      <c r="H98" s="142"/>
      <c r="I98" s="142"/>
      <c r="J98" s="143">
        <f>J132</f>
        <v>1475</v>
      </c>
      <c r="L98" s="140"/>
    </row>
    <row r="99" s="8" customFormat="1" ht="24.95" customHeight="1">
      <c r="B99" s="140"/>
      <c r="D99" s="141" t="s">
        <v>398</v>
      </c>
      <c r="E99" s="142"/>
      <c r="F99" s="142"/>
      <c r="G99" s="142"/>
      <c r="H99" s="142"/>
      <c r="I99" s="142"/>
      <c r="J99" s="143">
        <f>J141</f>
        <v>2169.1899999999996</v>
      </c>
      <c r="L99" s="140"/>
    </row>
    <row r="100" s="8" customFormat="1" ht="24.95" customHeight="1">
      <c r="B100" s="140"/>
      <c r="D100" s="141" t="s">
        <v>399</v>
      </c>
      <c r="E100" s="142"/>
      <c r="F100" s="142"/>
      <c r="G100" s="142"/>
      <c r="H100" s="142"/>
      <c r="I100" s="142"/>
      <c r="J100" s="143">
        <f>J149</f>
        <v>551.41999999999996</v>
      </c>
      <c r="L100" s="140"/>
    </row>
    <row r="101" s="8" customFormat="1" ht="24.95" customHeight="1">
      <c r="B101" s="140"/>
      <c r="D101" s="141" t="s">
        <v>400</v>
      </c>
      <c r="E101" s="142"/>
      <c r="F101" s="142"/>
      <c r="G101" s="142"/>
      <c r="H101" s="142"/>
      <c r="I101" s="142"/>
      <c r="J101" s="143">
        <f>J157</f>
        <v>2233.7399999999998</v>
      </c>
      <c r="L101" s="140"/>
    </row>
    <row r="102" s="1" customFormat="1" ht="21.75" customHeight="1">
      <c r="B102" s="36"/>
      <c r="L102" s="36"/>
    </row>
    <row r="103" s="1" customFormat="1" ht="6.95" customHeight="1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36"/>
    </row>
    <row r="107" s="1" customFormat="1" ht="6.95" customHeight="1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36"/>
    </row>
    <row r="108" s="1" customFormat="1" ht="24.95" customHeight="1">
      <c r="B108" s="36"/>
      <c r="C108" s="18" t="s">
        <v>110</v>
      </c>
      <c r="L108" s="36"/>
    </row>
    <row r="109" s="1" customFormat="1" ht="6.95" customHeight="1">
      <c r="B109" s="36"/>
      <c r="L109" s="36"/>
    </row>
    <row r="110" s="1" customFormat="1" ht="12" customHeight="1">
      <c r="B110" s="36"/>
      <c r="C110" s="27" t="s">
        <v>15</v>
      </c>
      <c r="L110" s="36"/>
    </row>
    <row r="111" s="1" customFormat="1" ht="26.25" customHeight="1">
      <c r="B111" s="36"/>
      <c r="E111" s="119" t="str">
        <f>E7</f>
        <v>Dodanie a montáž elektroinštalácií a elektrickej požiarnej signalizácie stavby - Adaptácia podkrovia Veľkého kaštieľa</v>
      </c>
      <c r="F111" s="120"/>
      <c r="G111" s="120"/>
      <c r="H111" s="120"/>
      <c r="L111" s="36"/>
    </row>
    <row r="112" s="1" customFormat="1" ht="12" customHeight="1">
      <c r="B112" s="36"/>
      <c r="C112" s="27" t="s">
        <v>93</v>
      </c>
      <c r="L112" s="36"/>
    </row>
    <row r="113" s="1" customFormat="1" ht="16.5" customHeight="1">
      <c r="B113" s="36"/>
      <c r="E113" s="68" t="str">
        <f>E9</f>
        <v>EPS - Elektrická požiarna signalizácia</v>
      </c>
      <c r="F113" s="1"/>
      <c r="G113" s="1"/>
      <c r="H113" s="1"/>
      <c r="L113" s="36"/>
    </row>
    <row r="114" s="1" customFormat="1" ht="6.95" customHeight="1">
      <c r="B114" s="36"/>
      <c r="L114" s="36"/>
    </row>
    <row r="115" s="1" customFormat="1" ht="12" customHeight="1">
      <c r="B115" s="36"/>
      <c r="C115" s="27" t="s">
        <v>19</v>
      </c>
      <c r="E115" s="3" t="s">
        <v>20</v>
      </c>
      <c r="F115" s="22" t="str">
        <f>F12</f>
        <v xml:space="preserve"> </v>
      </c>
      <c r="I115" s="27" t="s">
        <v>21</v>
      </c>
      <c r="J115" s="70">
        <f>IF(J12="","",J12)</f>
        <v>45482</v>
      </c>
      <c r="L115" s="36"/>
    </row>
    <row r="116" s="1" customFormat="1" ht="6.95" customHeight="1">
      <c r="B116" s="36"/>
      <c r="L116" s="36"/>
    </row>
    <row r="117" s="1" customFormat="1" ht="15.2" customHeight="1">
      <c r="B117" s="36"/>
      <c r="C117" s="27" t="s">
        <v>22</v>
      </c>
      <c r="F117" s="22" t="str">
        <f>E15</f>
        <v>Obecné služby Cífer, s. r. o.</v>
      </c>
      <c r="I117" s="31" t="s">
        <v>32</v>
      </c>
      <c r="J117" s="34" t="str">
        <f>E21</f>
        <v>Ing. Dorušinec Róbert</v>
      </c>
      <c r="L117" s="36"/>
    </row>
    <row r="118" s="1" customFormat="1" ht="15.2" customHeight="1">
      <c r="B118" s="36"/>
      <c r="C118" s="27" t="s">
        <v>28</v>
      </c>
      <c r="F118" s="22" t="str">
        <f>IF(E18="","",E18)</f>
        <v>MARELL s.r.o.</v>
      </c>
      <c r="I118" s="27" t="s">
        <v>35</v>
      </c>
      <c r="J118" s="34" t="str">
        <f>E24</f>
        <v>Ľuboš Adamkovič</v>
      </c>
      <c r="L118" s="36"/>
    </row>
    <row r="119" s="1" customFormat="1" ht="10.35" customHeight="1">
      <c r="B119" s="36"/>
      <c r="L119" s="36"/>
    </row>
    <row r="120" s="10" customFormat="1" ht="29.25" customHeight="1">
      <c r="B120" s="148"/>
      <c r="C120" s="149" t="s">
        <v>111</v>
      </c>
      <c r="D120" s="150" t="s">
        <v>64</v>
      </c>
      <c r="E120" s="150" t="s">
        <v>60</v>
      </c>
      <c r="F120" s="150" t="s">
        <v>61</v>
      </c>
      <c r="G120" s="150" t="s">
        <v>112</v>
      </c>
      <c r="H120" s="150" t="s">
        <v>113</v>
      </c>
      <c r="I120" s="150" t="s">
        <v>114</v>
      </c>
      <c r="J120" s="151" t="s">
        <v>99</v>
      </c>
      <c r="K120" s="152" t="s">
        <v>115</v>
      </c>
      <c r="L120" s="148"/>
      <c r="M120" s="86" t="s">
        <v>1</v>
      </c>
      <c r="N120" s="87" t="s">
        <v>42</v>
      </c>
      <c r="O120" s="87" t="s">
        <v>116</v>
      </c>
      <c r="P120" s="87" t="s">
        <v>117</v>
      </c>
      <c r="Q120" s="87" t="s">
        <v>118</v>
      </c>
      <c r="R120" s="87" t="s">
        <v>119</v>
      </c>
      <c r="S120" s="87" t="s">
        <v>120</v>
      </c>
      <c r="T120" s="88" t="s">
        <v>121</v>
      </c>
    </row>
    <row r="121" s="1" customFormat="1" ht="22.9" customHeight="1">
      <c r="B121" s="36"/>
      <c r="C121" s="91" t="s">
        <v>100</v>
      </c>
      <c r="I121" s="153"/>
      <c r="J121" s="154">
        <f>BK121</f>
        <v>7566.8499999999995</v>
      </c>
      <c r="L121" s="36"/>
      <c r="M121" s="89"/>
      <c r="N121" s="74"/>
      <c r="O121" s="74"/>
      <c r="P121" s="155">
        <f>P123+P132+P141+P149+P157</f>
        <v>0</v>
      </c>
      <c r="Q121" s="74"/>
      <c r="R121" s="155">
        <f>R123+R132+R141+R149+R157</f>
        <v>0</v>
      </c>
      <c r="S121" s="74"/>
      <c r="T121" s="156">
        <f>T123+T132+T141+T149+T157</f>
        <v>0</v>
      </c>
      <c r="AT121" s="14" t="s">
        <v>78</v>
      </c>
      <c r="AU121" s="14" t="s">
        <v>101</v>
      </c>
      <c r="BK121" s="157">
        <f>BK123+BK132+BK141+BK149+BK157</f>
        <v>7566.8499999999995</v>
      </c>
    </row>
    <row r="122" s="1" customFormat="1" ht="22.9" customHeight="1">
      <c r="B122" s="36"/>
      <c r="C122" s="91"/>
      <c r="I122" s="158" t="s">
        <v>122</v>
      </c>
      <c r="J122" s="154"/>
      <c r="L122" s="36"/>
      <c r="M122" s="159"/>
      <c r="P122" s="160"/>
      <c r="R122" s="160"/>
      <c r="T122" s="161"/>
      <c r="AT122" s="14"/>
      <c r="AU122" s="14"/>
      <c r="BK122" s="157"/>
    </row>
    <row r="123" s="11" customFormat="1" ht="25.9" customHeight="1">
      <c r="B123" s="162"/>
      <c r="D123" s="163" t="s">
        <v>78</v>
      </c>
      <c r="E123" s="164" t="s">
        <v>401</v>
      </c>
      <c r="F123" s="164" t="s">
        <v>402</v>
      </c>
      <c r="I123" s="172"/>
      <c r="J123" s="165">
        <f>BK123</f>
        <v>1137.5</v>
      </c>
      <c r="L123" s="162"/>
      <c r="M123" s="166"/>
      <c r="P123" s="167">
        <f>SUM(P124:P131)</f>
        <v>0</v>
      </c>
      <c r="R123" s="167">
        <f>SUM(R124:R131)</f>
        <v>0</v>
      </c>
      <c r="T123" s="168">
        <f>SUM(T124:T131)</f>
        <v>0</v>
      </c>
      <c r="AR123" s="163" t="s">
        <v>87</v>
      </c>
      <c r="AT123" s="169" t="s">
        <v>78</v>
      </c>
      <c r="AU123" s="169" t="s">
        <v>79</v>
      </c>
      <c r="AY123" s="163" t="s">
        <v>125</v>
      </c>
      <c r="BK123" s="170">
        <f>SUM(BK124:BK131)</f>
        <v>1137.5</v>
      </c>
    </row>
    <row r="124" s="1" customFormat="1" ht="24.2" customHeight="1">
      <c r="B124" s="174"/>
      <c r="C124" s="189" t="s">
        <v>87</v>
      </c>
      <c r="D124" s="189" t="s">
        <v>167</v>
      </c>
      <c r="E124" s="190" t="s">
        <v>403</v>
      </c>
      <c r="F124" s="191" t="s">
        <v>404</v>
      </c>
      <c r="G124" s="192" t="s">
        <v>136</v>
      </c>
      <c r="H124" s="193">
        <v>500</v>
      </c>
      <c r="I124" s="194">
        <v>1.1200000000000001</v>
      </c>
      <c r="J124" s="195">
        <f t="shared" ref="J124:J131" si="0">ROUND(I124*H124,2)</f>
        <v>560</v>
      </c>
      <c r="K124" s="196"/>
      <c r="L124" s="197"/>
      <c r="M124" s="198" t="s">
        <v>1</v>
      </c>
      <c r="N124" s="199" t="s">
        <v>44</v>
      </c>
      <c r="P124" s="185">
        <f t="shared" ref="P124:P131" si="1">O124*H124</f>
        <v>0</v>
      </c>
      <c r="Q124" s="185">
        <v>0</v>
      </c>
      <c r="R124" s="185">
        <f t="shared" ref="R124:R131" si="2">Q124*H124</f>
        <v>0</v>
      </c>
      <c r="S124" s="185">
        <v>0</v>
      </c>
      <c r="T124" s="186">
        <f t="shared" ref="T124:T131" si="3">S124*H124</f>
        <v>0</v>
      </c>
      <c r="AR124" s="187" t="s">
        <v>144</v>
      </c>
      <c r="AT124" s="187" t="s">
        <v>167</v>
      </c>
      <c r="AU124" s="187" t="s">
        <v>87</v>
      </c>
      <c r="AY124" s="14" t="s">
        <v>125</v>
      </c>
      <c r="BE124" s="188">
        <f t="shared" ref="BE124:BE131" si="4">IF(N124="základná",J124,0)</f>
        <v>0</v>
      </c>
      <c r="BF124" s="188">
        <f t="shared" ref="BF124:BF131" si="5">IF(N124="znížená",J124,0)</f>
        <v>560</v>
      </c>
      <c r="BG124" s="188">
        <f t="shared" ref="BG124:BG131" si="6">IF(N124="zákl. prenesená",J124,0)</f>
        <v>0</v>
      </c>
      <c r="BH124" s="188">
        <f t="shared" ref="BH124:BH131" si="7">IF(N124="zníž. prenesená",J124,0)</f>
        <v>0</v>
      </c>
      <c r="BI124" s="188">
        <f t="shared" ref="BI124:BI131" si="8">IF(N124="nulová",J124,0)</f>
        <v>0</v>
      </c>
      <c r="BJ124" s="14" t="s">
        <v>133</v>
      </c>
      <c r="BK124" s="188">
        <f t="shared" ref="BK124:BK131" si="9">ROUND(I124*H124,2)</f>
        <v>560</v>
      </c>
      <c r="BL124" s="14" t="s">
        <v>132</v>
      </c>
      <c r="BM124" s="187" t="s">
        <v>133</v>
      </c>
    </row>
    <row r="125" s="1" customFormat="1" ht="24.2" customHeight="1">
      <c r="B125" s="174"/>
      <c r="C125" s="189" t="s">
        <v>133</v>
      </c>
      <c r="D125" s="189" t="s">
        <v>167</v>
      </c>
      <c r="E125" s="190" t="s">
        <v>405</v>
      </c>
      <c r="F125" s="191" t="s">
        <v>406</v>
      </c>
      <c r="G125" s="192" t="s">
        <v>136</v>
      </c>
      <c r="H125" s="193">
        <v>50</v>
      </c>
      <c r="I125" s="194">
        <v>1.1200000000000001</v>
      </c>
      <c r="J125" s="195">
        <f t="shared" si="0"/>
        <v>56</v>
      </c>
      <c r="K125" s="196"/>
      <c r="L125" s="197"/>
      <c r="M125" s="198" t="s">
        <v>1</v>
      </c>
      <c r="N125" s="199" t="s">
        <v>44</v>
      </c>
      <c r="P125" s="185">
        <f t="shared" si="1"/>
        <v>0</v>
      </c>
      <c r="Q125" s="185">
        <v>0</v>
      </c>
      <c r="R125" s="185">
        <f t="shared" si="2"/>
        <v>0</v>
      </c>
      <c r="S125" s="185">
        <v>0</v>
      </c>
      <c r="T125" s="186">
        <f t="shared" si="3"/>
        <v>0</v>
      </c>
      <c r="AR125" s="187" t="s">
        <v>144</v>
      </c>
      <c r="AT125" s="187" t="s">
        <v>167</v>
      </c>
      <c r="AU125" s="187" t="s">
        <v>87</v>
      </c>
      <c r="AY125" s="14" t="s">
        <v>125</v>
      </c>
      <c r="BE125" s="188">
        <f t="shared" si="4"/>
        <v>0</v>
      </c>
      <c r="BF125" s="188">
        <f t="shared" si="5"/>
        <v>56</v>
      </c>
      <c r="BG125" s="188">
        <f t="shared" si="6"/>
        <v>0</v>
      </c>
      <c r="BH125" s="188">
        <f t="shared" si="7"/>
        <v>0</v>
      </c>
      <c r="BI125" s="188">
        <f t="shared" si="8"/>
        <v>0</v>
      </c>
      <c r="BJ125" s="14" t="s">
        <v>133</v>
      </c>
      <c r="BK125" s="188">
        <f t="shared" si="9"/>
        <v>56</v>
      </c>
      <c r="BL125" s="14" t="s">
        <v>132</v>
      </c>
      <c r="BM125" s="187" t="s">
        <v>132</v>
      </c>
    </row>
    <row r="126" s="1" customFormat="1" ht="37.9" customHeight="1">
      <c r="B126" s="174"/>
      <c r="C126" s="189" t="s">
        <v>132</v>
      </c>
      <c r="D126" s="189" t="s">
        <v>167</v>
      </c>
      <c r="E126" s="190" t="s">
        <v>407</v>
      </c>
      <c r="F126" s="191" t="s">
        <v>408</v>
      </c>
      <c r="G126" s="192" t="s">
        <v>131</v>
      </c>
      <c r="H126" s="193">
        <v>550</v>
      </c>
      <c r="I126" s="194">
        <v>0.55000000000000004</v>
      </c>
      <c r="J126" s="195">
        <f t="shared" si="0"/>
        <v>302.5</v>
      </c>
      <c r="K126" s="196"/>
      <c r="L126" s="197"/>
      <c r="M126" s="198" t="s">
        <v>1</v>
      </c>
      <c r="N126" s="199" t="s">
        <v>44</v>
      </c>
      <c r="P126" s="185">
        <f t="shared" si="1"/>
        <v>0</v>
      </c>
      <c r="Q126" s="185">
        <v>0</v>
      </c>
      <c r="R126" s="185">
        <f t="shared" si="2"/>
        <v>0</v>
      </c>
      <c r="S126" s="185">
        <v>0</v>
      </c>
      <c r="T126" s="186">
        <f t="shared" si="3"/>
        <v>0</v>
      </c>
      <c r="AR126" s="187" t="s">
        <v>144</v>
      </c>
      <c r="AT126" s="187" t="s">
        <v>167</v>
      </c>
      <c r="AU126" s="187" t="s">
        <v>87</v>
      </c>
      <c r="AY126" s="14" t="s">
        <v>125</v>
      </c>
      <c r="BE126" s="188">
        <f t="shared" si="4"/>
        <v>0</v>
      </c>
      <c r="BF126" s="188">
        <f t="shared" si="5"/>
        <v>302.5</v>
      </c>
      <c r="BG126" s="188">
        <f t="shared" si="6"/>
        <v>0</v>
      </c>
      <c r="BH126" s="188">
        <f t="shared" si="7"/>
        <v>0</v>
      </c>
      <c r="BI126" s="188">
        <f t="shared" si="8"/>
        <v>0</v>
      </c>
      <c r="BJ126" s="14" t="s">
        <v>133</v>
      </c>
      <c r="BK126" s="188">
        <f t="shared" si="9"/>
        <v>302.5</v>
      </c>
      <c r="BL126" s="14" t="s">
        <v>132</v>
      </c>
      <c r="BM126" s="187" t="s">
        <v>144</v>
      </c>
    </row>
    <row r="127" s="1" customFormat="1" ht="33" customHeight="1">
      <c r="B127" s="174"/>
      <c r="C127" s="189" t="s">
        <v>145</v>
      </c>
      <c r="D127" s="189" t="s">
        <v>167</v>
      </c>
      <c r="E127" s="190" t="s">
        <v>409</v>
      </c>
      <c r="F127" s="191" t="s">
        <v>410</v>
      </c>
      <c r="G127" s="192" t="s">
        <v>131</v>
      </c>
      <c r="H127" s="193">
        <v>150</v>
      </c>
      <c r="I127" s="194">
        <v>0.46000000000000002</v>
      </c>
      <c r="J127" s="195">
        <f t="shared" si="0"/>
        <v>69</v>
      </c>
      <c r="K127" s="196"/>
      <c r="L127" s="197"/>
      <c r="M127" s="198" t="s">
        <v>1</v>
      </c>
      <c r="N127" s="199" t="s">
        <v>44</v>
      </c>
      <c r="P127" s="185">
        <f t="shared" si="1"/>
        <v>0</v>
      </c>
      <c r="Q127" s="185">
        <v>0</v>
      </c>
      <c r="R127" s="185">
        <f t="shared" si="2"/>
        <v>0</v>
      </c>
      <c r="S127" s="185">
        <v>0</v>
      </c>
      <c r="T127" s="186">
        <f t="shared" si="3"/>
        <v>0</v>
      </c>
      <c r="AR127" s="187" t="s">
        <v>144</v>
      </c>
      <c r="AT127" s="187" t="s">
        <v>167</v>
      </c>
      <c r="AU127" s="187" t="s">
        <v>87</v>
      </c>
      <c r="AY127" s="14" t="s">
        <v>125</v>
      </c>
      <c r="BE127" s="188">
        <f t="shared" si="4"/>
        <v>0</v>
      </c>
      <c r="BF127" s="188">
        <f t="shared" si="5"/>
        <v>69</v>
      </c>
      <c r="BG127" s="188">
        <f t="shared" si="6"/>
        <v>0</v>
      </c>
      <c r="BH127" s="188">
        <f t="shared" si="7"/>
        <v>0</v>
      </c>
      <c r="BI127" s="188">
        <f t="shared" si="8"/>
        <v>0</v>
      </c>
      <c r="BJ127" s="14" t="s">
        <v>133</v>
      </c>
      <c r="BK127" s="188">
        <f t="shared" si="9"/>
        <v>69</v>
      </c>
      <c r="BL127" s="14" t="s">
        <v>132</v>
      </c>
      <c r="BM127" s="187" t="s">
        <v>148</v>
      </c>
    </row>
    <row r="128" s="1" customFormat="1" ht="16.5" customHeight="1">
      <c r="B128" s="174"/>
      <c r="C128" s="189" t="s">
        <v>140</v>
      </c>
      <c r="D128" s="189" t="s">
        <v>167</v>
      </c>
      <c r="E128" s="190" t="s">
        <v>411</v>
      </c>
      <c r="F128" s="191" t="s">
        <v>412</v>
      </c>
      <c r="G128" s="192" t="s">
        <v>131</v>
      </c>
      <c r="H128" s="193">
        <v>50</v>
      </c>
      <c r="I128" s="194">
        <v>0.45000000000000001</v>
      </c>
      <c r="J128" s="195">
        <f t="shared" si="0"/>
        <v>22.5</v>
      </c>
      <c r="K128" s="196"/>
      <c r="L128" s="197"/>
      <c r="M128" s="198" t="s">
        <v>1</v>
      </c>
      <c r="N128" s="199" t="s">
        <v>44</v>
      </c>
      <c r="P128" s="185">
        <f t="shared" si="1"/>
        <v>0</v>
      </c>
      <c r="Q128" s="185">
        <v>0</v>
      </c>
      <c r="R128" s="185">
        <f t="shared" si="2"/>
        <v>0</v>
      </c>
      <c r="S128" s="185">
        <v>0</v>
      </c>
      <c r="T128" s="186">
        <f t="shared" si="3"/>
        <v>0</v>
      </c>
      <c r="AR128" s="187" t="s">
        <v>144</v>
      </c>
      <c r="AT128" s="187" t="s">
        <v>167</v>
      </c>
      <c r="AU128" s="187" t="s">
        <v>87</v>
      </c>
      <c r="AY128" s="14" t="s">
        <v>125</v>
      </c>
      <c r="BE128" s="188">
        <f t="shared" si="4"/>
        <v>0</v>
      </c>
      <c r="BF128" s="188">
        <f t="shared" si="5"/>
        <v>22.5</v>
      </c>
      <c r="BG128" s="188">
        <f t="shared" si="6"/>
        <v>0</v>
      </c>
      <c r="BH128" s="188">
        <f t="shared" si="7"/>
        <v>0</v>
      </c>
      <c r="BI128" s="188">
        <f t="shared" si="8"/>
        <v>0</v>
      </c>
      <c r="BJ128" s="14" t="s">
        <v>133</v>
      </c>
      <c r="BK128" s="188">
        <f t="shared" si="9"/>
        <v>22.5</v>
      </c>
      <c r="BL128" s="14" t="s">
        <v>132</v>
      </c>
      <c r="BM128" s="187" t="s">
        <v>151</v>
      </c>
    </row>
    <row r="129" s="1" customFormat="1" ht="16.5" customHeight="1">
      <c r="B129" s="174"/>
      <c r="C129" s="189" t="s">
        <v>152</v>
      </c>
      <c r="D129" s="189" t="s">
        <v>167</v>
      </c>
      <c r="E129" s="190" t="s">
        <v>413</v>
      </c>
      <c r="F129" s="191" t="s">
        <v>414</v>
      </c>
      <c r="G129" s="192" t="s">
        <v>131</v>
      </c>
      <c r="H129" s="193">
        <v>50</v>
      </c>
      <c r="I129" s="194">
        <v>0.55000000000000004</v>
      </c>
      <c r="J129" s="195">
        <f t="shared" si="0"/>
        <v>27.5</v>
      </c>
      <c r="K129" s="196"/>
      <c r="L129" s="197"/>
      <c r="M129" s="198" t="s">
        <v>1</v>
      </c>
      <c r="N129" s="199" t="s">
        <v>44</v>
      </c>
      <c r="P129" s="185">
        <f t="shared" si="1"/>
        <v>0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AR129" s="187" t="s">
        <v>144</v>
      </c>
      <c r="AT129" s="187" t="s">
        <v>167</v>
      </c>
      <c r="AU129" s="187" t="s">
        <v>87</v>
      </c>
      <c r="AY129" s="14" t="s">
        <v>125</v>
      </c>
      <c r="BE129" s="188">
        <f t="shared" si="4"/>
        <v>0</v>
      </c>
      <c r="BF129" s="188">
        <f t="shared" si="5"/>
        <v>27.5</v>
      </c>
      <c r="BG129" s="188">
        <f t="shared" si="6"/>
        <v>0</v>
      </c>
      <c r="BH129" s="188">
        <f t="shared" si="7"/>
        <v>0</v>
      </c>
      <c r="BI129" s="188">
        <f t="shared" si="8"/>
        <v>0</v>
      </c>
      <c r="BJ129" s="14" t="s">
        <v>133</v>
      </c>
      <c r="BK129" s="188">
        <f t="shared" si="9"/>
        <v>27.5</v>
      </c>
      <c r="BL129" s="14" t="s">
        <v>132</v>
      </c>
      <c r="BM129" s="187" t="s">
        <v>155</v>
      </c>
    </row>
    <row r="130" s="1" customFormat="1" ht="24.2" customHeight="1">
      <c r="B130" s="174"/>
      <c r="C130" s="189" t="s">
        <v>144</v>
      </c>
      <c r="D130" s="189" t="s">
        <v>167</v>
      </c>
      <c r="E130" s="190" t="s">
        <v>415</v>
      </c>
      <c r="F130" s="191" t="s">
        <v>416</v>
      </c>
      <c r="G130" s="192" t="s">
        <v>131</v>
      </c>
      <c r="H130" s="193">
        <v>30</v>
      </c>
      <c r="I130" s="194">
        <v>1.5</v>
      </c>
      <c r="J130" s="195">
        <f t="shared" si="0"/>
        <v>45</v>
      </c>
      <c r="K130" s="196"/>
      <c r="L130" s="197"/>
      <c r="M130" s="198" t="s">
        <v>1</v>
      </c>
      <c r="N130" s="199" t="s">
        <v>44</v>
      </c>
      <c r="P130" s="185">
        <f t="shared" si="1"/>
        <v>0</v>
      </c>
      <c r="Q130" s="185">
        <v>0</v>
      </c>
      <c r="R130" s="185">
        <f t="shared" si="2"/>
        <v>0</v>
      </c>
      <c r="S130" s="185">
        <v>0</v>
      </c>
      <c r="T130" s="186">
        <f t="shared" si="3"/>
        <v>0</v>
      </c>
      <c r="AR130" s="187" t="s">
        <v>144</v>
      </c>
      <c r="AT130" s="187" t="s">
        <v>167</v>
      </c>
      <c r="AU130" s="187" t="s">
        <v>87</v>
      </c>
      <c r="AY130" s="14" t="s">
        <v>125</v>
      </c>
      <c r="BE130" s="188">
        <f t="shared" si="4"/>
        <v>0</v>
      </c>
      <c r="BF130" s="188">
        <f t="shared" si="5"/>
        <v>45</v>
      </c>
      <c r="BG130" s="188">
        <f t="shared" si="6"/>
        <v>0</v>
      </c>
      <c r="BH130" s="188">
        <f t="shared" si="7"/>
        <v>0</v>
      </c>
      <c r="BI130" s="188">
        <f t="shared" si="8"/>
        <v>0</v>
      </c>
      <c r="BJ130" s="14" t="s">
        <v>133</v>
      </c>
      <c r="BK130" s="188">
        <f t="shared" si="9"/>
        <v>45</v>
      </c>
      <c r="BL130" s="14" t="s">
        <v>132</v>
      </c>
      <c r="BM130" s="187" t="s">
        <v>158</v>
      </c>
    </row>
    <row r="131" s="1" customFormat="1" ht="24.2" customHeight="1">
      <c r="B131" s="174"/>
      <c r="C131" s="189" t="s">
        <v>163</v>
      </c>
      <c r="D131" s="189" t="s">
        <v>167</v>
      </c>
      <c r="E131" s="190" t="s">
        <v>417</v>
      </c>
      <c r="F131" s="191" t="s">
        <v>418</v>
      </c>
      <c r="G131" s="192" t="s">
        <v>419</v>
      </c>
      <c r="H131" s="193">
        <v>1</v>
      </c>
      <c r="I131" s="194">
        <v>55</v>
      </c>
      <c r="J131" s="195">
        <f t="shared" si="0"/>
        <v>55</v>
      </c>
      <c r="K131" s="196"/>
      <c r="L131" s="197"/>
      <c r="M131" s="198" t="s">
        <v>1</v>
      </c>
      <c r="N131" s="199" t="s">
        <v>44</v>
      </c>
      <c r="P131" s="185">
        <f t="shared" si="1"/>
        <v>0</v>
      </c>
      <c r="Q131" s="185">
        <v>0</v>
      </c>
      <c r="R131" s="185">
        <f t="shared" si="2"/>
        <v>0</v>
      </c>
      <c r="S131" s="185">
        <v>0</v>
      </c>
      <c r="T131" s="186">
        <f t="shared" si="3"/>
        <v>0</v>
      </c>
      <c r="AR131" s="187" t="s">
        <v>144</v>
      </c>
      <c r="AT131" s="187" t="s">
        <v>167</v>
      </c>
      <c r="AU131" s="187" t="s">
        <v>87</v>
      </c>
      <c r="AY131" s="14" t="s">
        <v>125</v>
      </c>
      <c r="BE131" s="188">
        <f t="shared" si="4"/>
        <v>0</v>
      </c>
      <c r="BF131" s="188">
        <f t="shared" si="5"/>
        <v>55</v>
      </c>
      <c r="BG131" s="188">
        <f t="shared" si="6"/>
        <v>0</v>
      </c>
      <c r="BH131" s="188">
        <f t="shared" si="7"/>
        <v>0</v>
      </c>
      <c r="BI131" s="188">
        <f t="shared" si="8"/>
        <v>0</v>
      </c>
      <c r="BJ131" s="14" t="s">
        <v>133</v>
      </c>
      <c r="BK131" s="188">
        <f t="shared" si="9"/>
        <v>55</v>
      </c>
      <c r="BL131" s="14" t="s">
        <v>132</v>
      </c>
      <c r="BM131" s="187" t="s">
        <v>166</v>
      </c>
    </row>
    <row r="132" s="11" customFormat="1" ht="25.9" customHeight="1">
      <c r="B132" s="162"/>
      <c r="D132" s="163" t="s">
        <v>78</v>
      </c>
      <c r="E132" s="164" t="s">
        <v>420</v>
      </c>
      <c r="F132" s="164" t="s">
        <v>421</v>
      </c>
      <c r="I132" s="172"/>
      <c r="J132" s="165">
        <f>BK132</f>
        <v>1475</v>
      </c>
      <c r="L132" s="162"/>
      <c r="M132" s="166"/>
      <c r="P132" s="167">
        <f>SUM(P133:P140)</f>
        <v>0</v>
      </c>
      <c r="R132" s="167">
        <f>SUM(R133:R140)</f>
        <v>0</v>
      </c>
      <c r="T132" s="168">
        <f>SUM(T133:T140)</f>
        <v>0</v>
      </c>
      <c r="AR132" s="163" t="s">
        <v>87</v>
      </c>
      <c r="AT132" s="169" t="s">
        <v>78</v>
      </c>
      <c r="AU132" s="169" t="s">
        <v>79</v>
      </c>
      <c r="AY132" s="163" t="s">
        <v>125</v>
      </c>
      <c r="BK132" s="170">
        <f>SUM(BK133:BK140)</f>
        <v>1475</v>
      </c>
    </row>
    <row r="133" s="1" customFormat="1" ht="24.2" customHeight="1">
      <c r="B133" s="174"/>
      <c r="C133" s="175" t="s">
        <v>148</v>
      </c>
      <c r="D133" s="175" t="s">
        <v>128</v>
      </c>
      <c r="E133" s="176" t="s">
        <v>422</v>
      </c>
      <c r="F133" s="177" t="s">
        <v>404</v>
      </c>
      <c r="G133" s="178" t="s">
        <v>136</v>
      </c>
      <c r="H133" s="179">
        <v>500</v>
      </c>
      <c r="I133" s="180">
        <v>0.90000000000000002</v>
      </c>
      <c r="J133" s="181">
        <f t="shared" ref="J133:J140" si="10">ROUND(I133*H133,2)</f>
        <v>450</v>
      </c>
      <c r="K133" s="182"/>
      <c r="L133" s="36"/>
      <c r="M133" s="183" t="s">
        <v>1</v>
      </c>
      <c r="N133" s="184" t="s">
        <v>44</v>
      </c>
      <c r="P133" s="185">
        <f t="shared" ref="P133:P140" si="11">O133*H133</f>
        <v>0</v>
      </c>
      <c r="Q133" s="185">
        <v>0</v>
      </c>
      <c r="R133" s="185">
        <f t="shared" ref="R133:R140" si="12">Q133*H133</f>
        <v>0</v>
      </c>
      <c r="S133" s="185">
        <v>0</v>
      </c>
      <c r="T133" s="186">
        <f t="shared" ref="T133:T140" si="13">S133*H133</f>
        <v>0</v>
      </c>
      <c r="AR133" s="187" t="s">
        <v>132</v>
      </c>
      <c r="AT133" s="187" t="s">
        <v>128</v>
      </c>
      <c r="AU133" s="187" t="s">
        <v>87</v>
      </c>
      <c r="AY133" s="14" t="s">
        <v>125</v>
      </c>
      <c r="BE133" s="188">
        <f t="shared" ref="BE133:BE140" si="14">IF(N133="základná",J133,0)</f>
        <v>0</v>
      </c>
      <c r="BF133" s="188">
        <f t="shared" ref="BF133:BF140" si="15">IF(N133="znížená",J133,0)</f>
        <v>450</v>
      </c>
      <c r="BG133" s="188">
        <f t="shared" ref="BG133:BG140" si="16">IF(N133="zákl. prenesená",J133,0)</f>
        <v>0</v>
      </c>
      <c r="BH133" s="188">
        <f t="shared" ref="BH133:BH140" si="17">IF(N133="zníž. prenesená",J133,0)</f>
        <v>0</v>
      </c>
      <c r="BI133" s="188">
        <f t="shared" ref="BI133:BI140" si="18">IF(N133="nulová",J133,0)</f>
        <v>0</v>
      </c>
      <c r="BJ133" s="14" t="s">
        <v>133</v>
      </c>
      <c r="BK133" s="188">
        <f t="shared" ref="BK133:BK140" si="19">ROUND(I133*H133,2)</f>
        <v>450</v>
      </c>
      <c r="BL133" s="14" t="s">
        <v>132</v>
      </c>
      <c r="BM133" s="187" t="s">
        <v>7</v>
      </c>
    </row>
    <row r="134" s="1" customFormat="1" ht="24.2" customHeight="1">
      <c r="B134" s="174"/>
      <c r="C134" s="175" t="s">
        <v>170</v>
      </c>
      <c r="D134" s="175" t="s">
        <v>128</v>
      </c>
      <c r="E134" s="176" t="s">
        <v>423</v>
      </c>
      <c r="F134" s="177" t="s">
        <v>406</v>
      </c>
      <c r="G134" s="178" t="s">
        <v>136</v>
      </c>
      <c r="H134" s="179">
        <v>50</v>
      </c>
      <c r="I134" s="180">
        <v>0.90000000000000002</v>
      </c>
      <c r="J134" s="181">
        <f t="shared" si="10"/>
        <v>45</v>
      </c>
      <c r="K134" s="182"/>
      <c r="L134" s="36"/>
      <c r="M134" s="183" t="s">
        <v>1</v>
      </c>
      <c r="N134" s="184" t="s">
        <v>44</v>
      </c>
      <c r="P134" s="185">
        <f t="shared" si="11"/>
        <v>0</v>
      </c>
      <c r="Q134" s="185">
        <v>0</v>
      </c>
      <c r="R134" s="185">
        <f t="shared" si="12"/>
        <v>0</v>
      </c>
      <c r="S134" s="185">
        <v>0</v>
      </c>
      <c r="T134" s="186">
        <f t="shared" si="13"/>
        <v>0</v>
      </c>
      <c r="AR134" s="187" t="s">
        <v>132</v>
      </c>
      <c r="AT134" s="187" t="s">
        <v>128</v>
      </c>
      <c r="AU134" s="187" t="s">
        <v>87</v>
      </c>
      <c r="AY134" s="14" t="s">
        <v>125</v>
      </c>
      <c r="BE134" s="188">
        <f t="shared" si="14"/>
        <v>0</v>
      </c>
      <c r="BF134" s="188">
        <f t="shared" si="15"/>
        <v>45</v>
      </c>
      <c r="BG134" s="188">
        <f t="shared" si="16"/>
        <v>0</v>
      </c>
      <c r="BH134" s="188">
        <f t="shared" si="17"/>
        <v>0</v>
      </c>
      <c r="BI134" s="188">
        <f t="shared" si="18"/>
        <v>0</v>
      </c>
      <c r="BJ134" s="14" t="s">
        <v>133</v>
      </c>
      <c r="BK134" s="188">
        <f t="shared" si="19"/>
        <v>45</v>
      </c>
      <c r="BL134" s="14" t="s">
        <v>132</v>
      </c>
      <c r="BM134" s="187" t="s">
        <v>173</v>
      </c>
    </row>
    <row r="135" s="1" customFormat="1" ht="37.9" customHeight="1">
      <c r="B135" s="174"/>
      <c r="C135" s="175" t="s">
        <v>177</v>
      </c>
      <c r="D135" s="175" t="s">
        <v>128</v>
      </c>
      <c r="E135" s="176" t="s">
        <v>424</v>
      </c>
      <c r="F135" s="177" t="s">
        <v>408</v>
      </c>
      <c r="G135" s="178" t="s">
        <v>131</v>
      </c>
      <c r="H135" s="179">
        <v>550</v>
      </c>
      <c r="I135" s="180">
        <v>1</v>
      </c>
      <c r="J135" s="181">
        <f t="shared" si="10"/>
        <v>550</v>
      </c>
      <c r="K135" s="182"/>
      <c r="L135" s="36"/>
      <c r="M135" s="183" t="s">
        <v>1</v>
      </c>
      <c r="N135" s="184" t="s">
        <v>44</v>
      </c>
      <c r="P135" s="185">
        <f t="shared" si="11"/>
        <v>0</v>
      </c>
      <c r="Q135" s="185">
        <v>0</v>
      </c>
      <c r="R135" s="185">
        <f t="shared" si="12"/>
        <v>0</v>
      </c>
      <c r="S135" s="185">
        <v>0</v>
      </c>
      <c r="T135" s="186">
        <f t="shared" si="13"/>
        <v>0</v>
      </c>
      <c r="AR135" s="187" t="s">
        <v>132</v>
      </c>
      <c r="AT135" s="187" t="s">
        <v>128</v>
      </c>
      <c r="AU135" s="187" t="s">
        <v>87</v>
      </c>
      <c r="AY135" s="14" t="s">
        <v>125</v>
      </c>
      <c r="BE135" s="188">
        <f t="shared" si="14"/>
        <v>0</v>
      </c>
      <c r="BF135" s="188">
        <f t="shared" si="15"/>
        <v>550</v>
      </c>
      <c r="BG135" s="188">
        <f t="shared" si="16"/>
        <v>0</v>
      </c>
      <c r="BH135" s="188">
        <f t="shared" si="17"/>
        <v>0</v>
      </c>
      <c r="BI135" s="188">
        <f t="shared" si="18"/>
        <v>0</v>
      </c>
      <c r="BJ135" s="14" t="s">
        <v>133</v>
      </c>
      <c r="BK135" s="188">
        <f t="shared" si="19"/>
        <v>550</v>
      </c>
      <c r="BL135" s="14" t="s">
        <v>132</v>
      </c>
      <c r="BM135" s="187" t="s">
        <v>180</v>
      </c>
    </row>
    <row r="136" s="1" customFormat="1" ht="33" customHeight="1">
      <c r="B136" s="174"/>
      <c r="C136" s="175" t="s">
        <v>155</v>
      </c>
      <c r="D136" s="175" t="s">
        <v>128</v>
      </c>
      <c r="E136" s="176" t="s">
        <v>425</v>
      </c>
      <c r="F136" s="177" t="s">
        <v>410</v>
      </c>
      <c r="G136" s="178" t="s">
        <v>131</v>
      </c>
      <c r="H136" s="179">
        <v>150</v>
      </c>
      <c r="I136" s="180">
        <v>1</v>
      </c>
      <c r="J136" s="181">
        <f t="shared" si="10"/>
        <v>150</v>
      </c>
      <c r="K136" s="182"/>
      <c r="L136" s="36"/>
      <c r="M136" s="183" t="s">
        <v>1</v>
      </c>
      <c r="N136" s="184" t="s">
        <v>44</v>
      </c>
      <c r="P136" s="185">
        <f t="shared" si="11"/>
        <v>0</v>
      </c>
      <c r="Q136" s="185">
        <v>0</v>
      </c>
      <c r="R136" s="185">
        <f t="shared" si="12"/>
        <v>0</v>
      </c>
      <c r="S136" s="185">
        <v>0</v>
      </c>
      <c r="T136" s="186">
        <f t="shared" si="13"/>
        <v>0</v>
      </c>
      <c r="AR136" s="187" t="s">
        <v>132</v>
      </c>
      <c r="AT136" s="187" t="s">
        <v>128</v>
      </c>
      <c r="AU136" s="187" t="s">
        <v>87</v>
      </c>
      <c r="AY136" s="14" t="s">
        <v>125</v>
      </c>
      <c r="BE136" s="188">
        <f t="shared" si="14"/>
        <v>0</v>
      </c>
      <c r="BF136" s="188">
        <f t="shared" si="15"/>
        <v>150</v>
      </c>
      <c r="BG136" s="188">
        <f t="shared" si="16"/>
        <v>0</v>
      </c>
      <c r="BH136" s="188">
        <f t="shared" si="17"/>
        <v>0</v>
      </c>
      <c r="BI136" s="188">
        <f t="shared" si="18"/>
        <v>0</v>
      </c>
      <c r="BJ136" s="14" t="s">
        <v>133</v>
      </c>
      <c r="BK136" s="188">
        <f t="shared" si="19"/>
        <v>150</v>
      </c>
      <c r="BL136" s="14" t="s">
        <v>132</v>
      </c>
      <c r="BM136" s="187" t="s">
        <v>187</v>
      </c>
    </row>
    <row r="137" s="1" customFormat="1" ht="16.5" customHeight="1">
      <c r="B137" s="174"/>
      <c r="C137" s="175" t="s">
        <v>188</v>
      </c>
      <c r="D137" s="175" t="s">
        <v>128</v>
      </c>
      <c r="E137" s="176" t="s">
        <v>426</v>
      </c>
      <c r="F137" s="177" t="s">
        <v>412</v>
      </c>
      <c r="G137" s="178" t="s">
        <v>131</v>
      </c>
      <c r="H137" s="179">
        <v>50</v>
      </c>
      <c r="I137" s="180">
        <v>1</v>
      </c>
      <c r="J137" s="181">
        <f t="shared" si="10"/>
        <v>50</v>
      </c>
      <c r="K137" s="182"/>
      <c r="L137" s="36"/>
      <c r="M137" s="183" t="s">
        <v>1</v>
      </c>
      <c r="N137" s="184" t="s">
        <v>44</v>
      </c>
      <c r="P137" s="185">
        <f t="shared" si="11"/>
        <v>0</v>
      </c>
      <c r="Q137" s="185">
        <v>0</v>
      </c>
      <c r="R137" s="185">
        <f t="shared" si="12"/>
        <v>0</v>
      </c>
      <c r="S137" s="185">
        <v>0</v>
      </c>
      <c r="T137" s="186">
        <f t="shared" si="13"/>
        <v>0</v>
      </c>
      <c r="AR137" s="187" t="s">
        <v>132</v>
      </c>
      <c r="AT137" s="187" t="s">
        <v>128</v>
      </c>
      <c r="AU137" s="187" t="s">
        <v>87</v>
      </c>
      <c r="AY137" s="14" t="s">
        <v>125</v>
      </c>
      <c r="BE137" s="188">
        <f t="shared" si="14"/>
        <v>0</v>
      </c>
      <c r="BF137" s="188">
        <f t="shared" si="15"/>
        <v>50</v>
      </c>
      <c r="BG137" s="188">
        <f t="shared" si="16"/>
        <v>0</v>
      </c>
      <c r="BH137" s="188">
        <f t="shared" si="17"/>
        <v>0</v>
      </c>
      <c r="BI137" s="188">
        <f t="shared" si="18"/>
        <v>0</v>
      </c>
      <c r="BJ137" s="14" t="s">
        <v>133</v>
      </c>
      <c r="BK137" s="188">
        <f t="shared" si="19"/>
        <v>50</v>
      </c>
      <c r="BL137" s="14" t="s">
        <v>132</v>
      </c>
      <c r="BM137" s="187" t="s">
        <v>191</v>
      </c>
    </row>
    <row r="138" s="1" customFormat="1" ht="16.5" customHeight="1">
      <c r="B138" s="174"/>
      <c r="C138" s="175" t="s">
        <v>158</v>
      </c>
      <c r="D138" s="175" t="s">
        <v>128</v>
      </c>
      <c r="E138" s="176" t="s">
        <v>427</v>
      </c>
      <c r="F138" s="177" t="s">
        <v>414</v>
      </c>
      <c r="G138" s="178" t="s">
        <v>131</v>
      </c>
      <c r="H138" s="179">
        <v>50</v>
      </c>
      <c r="I138" s="180">
        <v>1</v>
      </c>
      <c r="J138" s="181">
        <f t="shared" si="10"/>
        <v>50</v>
      </c>
      <c r="K138" s="182"/>
      <c r="L138" s="36"/>
      <c r="M138" s="183" t="s">
        <v>1</v>
      </c>
      <c r="N138" s="184" t="s">
        <v>44</v>
      </c>
      <c r="P138" s="185">
        <f t="shared" si="11"/>
        <v>0</v>
      </c>
      <c r="Q138" s="185">
        <v>0</v>
      </c>
      <c r="R138" s="185">
        <f t="shared" si="12"/>
        <v>0</v>
      </c>
      <c r="S138" s="185">
        <v>0</v>
      </c>
      <c r="T138" s="186">
        <f t="shared" si="13"/>
        <v>0</v>
      </c>
      <c r="AR138" s="187" t="s">
        <v>132</v>
      </c>
      <c r="AT138" s="187" t="s">
        <v>128</v>
      </c>
      <c r="AU138" s="187" t="s">
        <v>87</v>
      </c>
      <c r="AY138" s="14" t="s">
        <v>125</v>
      </c>
      <c r="BE138" s="188">
        <f t="shared" si="14"/>
        <v>0</v>
      </c>
      <c r="BF138" s="188">
        <f t="shared" si="15"/>
        <v>50</v>
      </c>
      <c r="BG138" s="188">
        <f t="shared" si="16"/>
        <v>0</v>
      </c>
      <c r="BH138" s="188">
        <f t="shared" si="17"/>
        <v>0</v>
      </c>
      <c r="BI138" s="188">
        <f t="shared" si="18"/>
        <v>0</v>
      </c>
      <c r="BJ138" s="14" t="s">
        <v>133</v>
      </c>
      <c r="BK138" s="188">
        <f t="shared" si="19"/>
        <v>50</v>
      </c>
      <c r="BL138" s="14" t="s">
        <v>132</v>
      </c>
      <c r="BM138" s="187" t="s">
        <v>194</v>
      </c>
    </row>
    <row r="139" s="1" customFormat="1" ht="24.2" customHeight="1">
      <c r="B139" s="174"/>
      <c r="C139" s="175" t="s">
        <v>195</v>
      </c>
      <c r="D139" s="175" t="s">
        <v>128</v>
      </c>
      <c r="E139" s="176" t="s">
        <v>428</v>
      </c>
      <c r="F139" s="177" t="s">
        <v>416</v>
      </c>
      <c r="G139" s="178" t="s">
        <v>131</v>
      </c>
      <c r="H139" s="179">
        <v>30</v>
      </c>
      <c r="I139" s="180">
        <v>1</v>
      </c>
      <c r="J139" s="181">
        <f t="shared" si="10"/>
        <v>30</v>
      </c>
      <c r="K139" s="182"/>
      <c r="L139" s="36"/>
      <c r="M139" s="183" t="s">
        <v>1</v>
      </c>
      <c r="N139" s="184" t="s">
        <v>44</v>
      </c>
      <c r="P139" s="185">
        <f t="shared" si="11"/>
        <v>0</v>
      </c>
      <c r="Q139" s="185">
        <v>0</v>
      </c>
      <c r="R139" s="185">
        <f t="shared" si="12"/>
        <v>0</v>
      </c>
      <c r="S139" s="185">
        <v>0</v>
      </c>
      <c r="T139" s="186">
        <f t="shared" si="13"/>
        <v>0</v>
      </c>
      <c r="AR139" s="187" t="s">
        <v>132</v>
      </c>
      <c r="AT139" s="187" t="s">
        <v>128</v>
      </c>
      <c r="AU139" s="187" t="s">
        <v>87</v>
      </c>
      <c r="AY139" s="14" t="s">
        <v>125</v>
      </c>
      <c r="BE139" s="188">
        <f t="shared" si="14"/>
        <v>0</v>
      </c>
      <c r="BF139" s="188">
        <f t="shared" si="15"/>
        <v>30</v>
      </c>
      <c r="BG139" s="188">
        <f t="shared" si="16"/>
        <v>0</v>
      </c>
      <c r="BH139" s="188">
        <f t="shared" si="17"/>
        <v>0</v>
      </c>
      <c r="BI139" s="188">
        <f t="shared" si="18"/>
        <v>0</v>
      </c>
      <c r="BJ139" s="14" t="s">
        <v>133</v>
      </c>
      <c r="BK139" s="188">
        <f t="shared" si="19"/>
        <v>30</v>
      </c>
      <c r="BL139" s="14" t="s">
        <v>132</v>
      </c>
      <c r="BM139" s="187" t="s">
        <v>198</v>
      </c>
    </row>
    <row r="140" s="1" customFormat="1" ht="24.2" customHeight="1">
      <c r="B140" s="174"/>
      <c r="C140" s="175" t="s">
        <v>166</v>
      </c>
      <c r="D140" s="175" t="s">
        <v>128</v>
      </c>
      <c r="E140" s="176" t="s">
        <v>429</v>
      </c>
      <c r="F140" s="177" t="s">
        <v>418</v>
      </c>
      <c r="G140" s="178" t="s">
        <v>419</v>
      </c>
      <c r="H140" s="179">
        <v>1</v>
      </c>
      <c r="I140" s="180">
        <v>150</v>
      </c>
      <c r="J140" s="181">
        <f t="shared" si="10"/>
        <v>150</v>
      </c>
      <c r="K140" s="182"/>
      <c r="L140" s="36"/>
      <c r="M140" s="183" t="s">
        <v>1</v>
      </c>
      <c r="N140" s="184" t="s">
        <v>44</v>
      </c>
      <c r="P140" s="185">
        <f t="shared" si="11"/>
        <v>0</v>
      </c>
      <c r="Q140" s="185">
        <v>0</v>
      </c>
      <c r="R140" s="185">
        <f t="shared" si="12"/>
        <v>0</v>
      </c>
      <c r="S140" s="185">
        <v>0</v>
      </c>
      <c r="T140" s="186">
        <f t="shared" si="13"/>
        <v>0</v>
      </c>
      <c r="AR140" s="187" t="s">
        <v>132</v>
      </c>
      <c r="AT140" s="187" t="s">
        <v>128</v>
      </c>
      <c r="AU140" s="187" t="s">
        <v>87</v>
      </c>
      <c r="AY140" s="14" t="s">
        <v>125</v>
      </c>
      <c r="BE140" s="188">
        <f t="shared" si="14"/>
        <v>0</v>
      </c>
      <c r="BF140" s="188">
        <f t="shared" si="15"/>
        <v>150</v>
      </c>
      <c r="BG140" s="188">
        <f t="shared" si="16"/>
        <v>0</v>
      </c>
      <c r="BH140" s="188">
        <f t="shared" si="17"/>
        <v>0</v>
      </c>
      <c r="BI140" s="188">
        <f t="shared" si="18"/>
        <v>0</v>
      </c>
      <c r="BJ140" s="14" t="s">
        <v>133</v>
      </c>
      <c r="BK140" s="188">
        <f t="shared" si="19"/>
        <v>150</v>
      </c>
      <c r="BL140" s="14" t="s">
        <v>132</v>
      </c>
      <c r="BM140" s="187" t="s">
        <v>201</v>
      </c>
    </row>
    <row r="141" s="11" customFormat="1" ht="25.9" customHeight="1">
      <c r="B141" s="162"/>
      <c r="D141" s="163" t="s">
        <v>78</v>
      </c>
      <c r="E141" s="164" t="s">
        <v>430</v>
      </c>
      <c r="F141" s="164" t="s">
        <v>431</v>
      </c>
      <c r="I141" s="172"/>
      <c r="J141" s="165">
        <f>BK141</f>
        <v>2169.1899999999996</v>
      </c>
      <c r="L141" s="162"/>
      <c r="M141" s="166"/>
      <c r="P141" s="167">
        <f>SUM(P142:P148)</f>
        <v>0</v>
      </c>
      <c r="R141" s="167">
        <f>SUM(R142:R148)</f>
        <v>0</v>
      </c>
      <c r="T141" s="168">
        <f>SUM(T142:T148)</f>
        <v>0</v>
      </c>
      <c r="AR141" s="163" t="s">
        <v>87</v>
      </c>
      <c r="AT141" s="169" t="s">
        <v>78</v>
      </c>
      <c r="AU141" s="169" t="s">
        <v>79</v>
      </c>
      <c r="AY141" s="163" t="s">
        <v>125</v>
      </c>
      <c r="BK141" s="170">
        <f>SUM(BK142:BK148)</f>
        <v>2169.1899999999996</v>
      </c>
    </row>
    <row r="142" s="1" customFormat="1" ht="16.5" customHeight="1">
      <c r="B142" s="174"/>
      <c r="C142" s="189" t="s">
        <v>173</v>
      </c>
      <c r="D142" s="189" t="s">
        <v>167</v>
      </c>
      <c r="E142" s="190" t="s">
        <v>432</v>
      </c>
      <c r="F142" s="191" t="s">
        <v>433</v>
      </c>
      <c r="G142" s="192" t="s">
        <v>131</v>
      </c>
      <c r="H142" s="193">
        <v>24</v>
      </c>
      <c r="I142" s="194">
        <v>58.5</v>
      </c>
      <c r="J142" s="195">
        <f t="shared" ref="J142:J148" si="20">ROUND(I142*H142,2)</f>
        <v>1404</v>
      </c>
      <c r="K142" s="196"/>
      <c r="L142" s="197"/>
      <c r="M142" s="198" t="s">
        <v>1</v>
      </c>
      <c r="N142" s="199" t="s">
        <v>44</v>
      </c>
      <c r="P142" s="185">
        <f t="shared" ref="P142:P148" si="21">O142*H142</f>
        <v>0</v>
      </c>
      <c r="Q142" s="185">
        <v>0</v>
      </c>
      <c r="R142" s="185">
        <f t="shared" ref="R142:R148" si="22">Q142*H142</f>
        <v>0</v>
      </c>
      <c r="S142" s="185">
        <v>0</v>
      </c>
      <c r="T142" s="186">
        <f t="shared" ref="T142:T148" si="23">S142*H142</f>
        <v>0</v>
      </c>
      <c r="AR142" s="187" t="s">
        <v>144</v>
      </c>
      <c r="AT142" s="187" t="s">
        <v>167</v>
      </c>
      <c r="AU142" s="187" t="s">
        <v>87</v>
      </c>
      <c r="AY142" s="14" t="s">
        <v>125</v>
      </c>
      <c r="BE142" s="188">
        <f t="shared" ref="BE142:BE148" si="24">IF(N142="základná",J142,0)</f>
        <v>0</v>
      </c>
      <c r="BF142" s="188">
        <f t="shared" ref="BF142:BF148" si="25">IF(N142="znížená",J142,0)</f>
        <v>1404</v>
      </c>
      <c r="BG142" s="188">
        <f t="shared" ref="BG142:BG148" si="26">IF(N142="zákl. prenesená",J142,0)</f>
        <v>0</v>
      </c>
      <c r="BH142" s="188">
        <f t="shared" ref="BH142:BH148" si="27">IF(N142="zníž. prenesená",J142,0)</f>
        <v>0</v>
      </c>
      <c r="BI142" s="188">
        <f t="shared" ref="BI142:BI148" si="28">IF(N142="nulová",J142,0)</f>
        <v>0</v>
      </c>
      <c r="BJ142" s="14" t="s">
        <v>133</v>
      </c>
      <c r="BK142" s="188">
        <f t="shared" ref="BK142:BK148" si="29">ROUND(I142*H142,2)</f>
        <v>1404</v>
      </c>
      <c r="BL142" s="14" t="s">
        <v>132</v>
      </c>
      <c r="BM142" s="187" t="s">
        <v>215</v>
      </c>
    </row>
    <row r="143" s="1" customFormat="1" ht="16.5" customHeight="1">
      <c r="B143" s="174"/>
      <c r="C143" s="189" t="s">
        <v>216</v>
      </c>
      <c r="D143" s="189" t="s">
        <v>167</v>
      </c>
      <c r="E143" s="190" t="s">
        <v>434</v>
      </c>
      <c r="F143" s="191" t="s">
        <v>435</v>
      </c>
      <c r="G143" s="192" t="s">
        <v>131</v>
      </c>
      <c r="H143" s="193">
        <v>24</v>
      </c>
      <c r="I143" s="194">
        <v>5.2000000000000002</v>
      </c>
      <c r="J143" s="195">
        <f t="shared" si="20"/>
        <v>124.8</v>
      </c>
      <c r="K143" s="196"/>
      <c r="L143" s="197"/>
      <c r="M143" s="198" t="s">
        <v>1</v>
      </c>
      <c r="N143" s="199" t="s">
        <v>44</v>
      </c>
      <c r="P143" s="185">
        <f t="shared" si="21"/>
        <v>0</v>
      </c>
      <c r="Q143" s="185">
        <v>0</v>
      </c>
      <c r="R143" s="185">
        <f t="shared" si="22"/>
        <v>0</v>
      </c>
      <c r="S143" s="185">
        <v>0</v>
      </c>
      <c r="T143" s="186">
        <f t="shared" si="23"/>
        <v>0</v>
      </c>
      <c r="AR143" s="187" t="s">
        <v>144</v>
      </c>
      <c r="AT143" s="187" t="s">
        <v>167</v>
      </c>
      <c r="AU143" s="187" t="s">
        <v>87</v>
      </c>
      <c r="AY143" s="14" t="s">
        <v>125</v>
      </c>
      <c r="BE143" s="188">
        <f t="shared" si="24"/>
        <v>0</v>
      </c>
      <c r="BF143" s="188">
        <f t="shared" si="25"/>
        <v>124.8</v>
      </c>
      <c r="BG143" s="188">
        <f t="shared" si="26"/>
        <v>0</v>
      </c>
      <c r="BH143" s="188">
        <f t="shared" si="27"/>
        <v>0</v>
      </c>
      <c r="BI143" s="188">
        <f t="shared" si="28"/>
        <v>0</v>
      </c>
      <c r="BJ143" s="14" t="s">
        <v>133</v>
      </c>
      <c r="BK143" s="188">
        <f t="shared" si="29"/>
        <v>124.8</v>
      </c>
      <c r="BL143" s="14" t="s">
        <v>132</v>
      </c>
      <c r="BM143" s="187" t="s">
        <v>219</v>
      </c>
    </row>
    <row r="144" s="1" customFormat="1" ht="16.5" customHeight="1">
      <c r="B144" s="174"/>
      <c r="C144" s="189" t="s">
        <v>176</v>
      </c>
      <c r="D144" s="189" t="s">
        <v>167</v>
      </c>
      <c r="E144" s="190" t="s">
        <v>436</v>
      </c>
      <c r="F144" s="191" t="s">
        <v>437</v>
      </c>
      <c r="G144" s="192" t="s">
        <v>131</v>
      </c>
      <c r="H144" s="193">
        <v>4</v>
      </c>
      <c r="I144" s="194">
        <v>49.399999999999999</v>
      </c>
      <c r="J144" s="195">
        <f t="shared" si="20"/>
        <v>197.59999999999999</v>
      </c>
      <c r="K144" s="196"/>
      <c r="L144" s="197"/>
      <c r="M144" s="198" t="s">
        <v>1</v>
      </c>
      <c r="N144" s="199" t="s">
        <v>44</v>
      </c>
      <c r="P144" s="185">
        <f t="shared" si="21"/>
        <v>0</v>
      </c>
      <c r="Q144" s="185">
        <v>0</v>
      </c>
      <c r="R144" s="185">
        <f t="shared" si="22"/>
        <v>0</v>
      </c>
      <c r="S144" s="185">
        <v>0</v>
      </c>
      <c r="T144" s="186">
        <f t="shared" si="23"/>
        <v>0</v>
      </c>
      <c r="AR144" s="187" t="s">
        <v>144</v>
      </c>
      <c r="AT144" s="187" t="s">
        <v>167</v>
      </c>
      <c r="AU144" s="187" t="s">
        <v>87</v>
      </c>
      <c r="AY144" s="14" t="s">
        <v>125</v>
      </c>
      <c r="BE144" s="188">
        <f t="shared" si="24"/>
        <v>0</v>
      </c>
      <c r="BF144" s="188">
        <f t="shared" si="25"/>
        <v>197.59999999999999</v>
      </c>
      <c r="BG144" s="188">
        <f t="shared" si="26"/>
        <v>0</v>
      </c>
      <c r="BH144" s="188">
        <f t="shared" si="27"/>
        <v>0</v>
      </c>
      <c r="BI144" s="188">
        <f t="shared" si="28"/>
        <v>0</v>
      </c>
      <c r="BJ144" s="14" t="s">
        <v>133</v>
      </c>
      <c r="BK144" s="188">
        <f t="shared" si="29"/>
        <v>197.59999999999999</v>
      </c>
      <c r="BL144" s="14" t="s">
        <v>132</v>
      </c>
      <c r="BM144" s="187" t="s">
        <v>222</v>
      </c>
    </row>
    <row r="145" s="1" customFormat="1" ht="16.5" customHeight="1">
      <c r="B145" s="174"/>
      <c r="C145" s="189" t="s">
        <v>223</v>
      </c>
      <c r="D145" s="189" t="s">
        <v>167</v>
      </c>
      <c r="E145" s="190" t="s">
        <v>438</v>
      </c>
      <c r="F145" s="191" t="s">
        <v>439</v>
      </c>
      <c r="G145" s="192" t="s">
        <v>131</v>
      </c>
      <c r="H145" s="193">
        <v>24</v>
      </c>
      <c r="I145" s="194">
        <v>1.5</v>
      </c>
      <c r="J145" s="195">
        <f t="shared" si="20"/>
        <v>36</v>
      </c>
      <c r="K145" s="196"/>
      <c r="L145" s="197"/>
      <c r="M145" s="198" t="s">
        <v>1</v>
      </c>
      <c r="N145" s="199" t="s">
        <v>44</v>
      </c>
      <c r="P145" s="185">
        <f t="shared" si="21"/>
        <v>0</v>
      </c>
      <c r="Q145" s="185">
        <v>0</v>
      </c>
      <c r="R145" s="185">
        <f t="shared" si="22"/>
        <v>0</v>
      </c>
      <c r="S145" s="185">
        <v>0</v>
      </c>
      <c r="T145" s="186">
        <f t="shared" si="23"/>
        <v>0</v>
      </c>
      <c r="AR145" s="187" t="s">
        <v>144</v>
      </c>
      <c r="AT145" s="187" t="s">
        <v>167</v>
      </c>
      <c r="AU145" s="187" t="s">
        <v>87</v>
      </c>
      <c r="AY145" s="14" t="s">
        <v>125</v>
      </c>
      <c r="BE145" s="188">
        <f t="shared" si="24"/>
        <v>0</v>
      </c>
      <c r="BF145" s="188">
        <f t="shared" si="25"/>
        <v>36</v>
      </c>
      <c r="BG145" s="188">
        <f t="shared" si="26"/>
        <v>0</v>
      </c>
      <c r="BH145" s="188">
        <f t="shared" si="27"/>
        <v>0</v>
      </c>
      <c r="BI145" s="188">
        <f t="shared" si="28"/>
        <v>0</v>
      </c>
      <c r="BJ145" s="14" t="s">
        <v>133</v>
      </c>
      <c r="BK145" s="188">
        <f t="shared" si="29"/>
        <v>36</v>
      </c>
      <c r="BL145" s="14" t="s">
        <v>132</v>
      </c>
      <c r="BM145" s="187" t="s">
        <v>226</v>
      </c>
    </row>
    <row r="146" s="1" customFormat="1" ht="24.2" customHeight="1">
      <c r="B146" s="174"/>
      <c r="C146" s="189" t="s">
        <v>180</v>
      </c>
      <c r="D146" s="189" t="s">
        <v>167</v>
      </c>
      <c r="E146" s="190" t="s">
        <v>440</v>
      </c>
      <c r="F146" s="191" t="s">
        <v>441</v>
      </c>
      <c r="G146" s="192" t="s">
        <v>131</v>
      </c>
      <c r="H146" s="193">
        <v>4</v>
      </c>
      <c r="I146" s="194">
        <v>1.5</v>
      </c>
      <c r="J146" s="195">
        <f t="shared" si="20"/>
        <v>6</v>
      </c>
      <c r="K146" s="196"/>
      <c r="L146" s="197"/>
      <c r="M146" s="198" t="s">
        <v>1</v>
      </c>
      <c r="N146" s="199" t="s">
        <v>44</v>
      </c>
      <c r="P146" s="185">
        <f t="shared" si="21"/>
        <v>0</v>
      </c>
      <c r="Q146" s="185">
        <v>0</v>
      </c>
      <c r="R146" s="185">
        <f t="shared" si="22"/>
        <v>0</v>
      </c>
      <c r="S146" s="185">
        <v>0</v>
      </c>
      <c r="T146" s="186">
        <f t="shared" si="23"/>
        <v>0</v>
      </c>
      <c r="AR146" s="187" t="s">
        <v>144</v>
      </c>
      <c r="AT146" s="187" t="s">
        <v>167</v>
      </c>
      <c r="AU146" s="187" t="s">
        <v>87</v>
      </c>
      <c r="AY146" s="14" t="s">
        <v>125</v>
      </c>
      <c r="BE146" s="188">
        <f t="shared" si="24"/>
        <v>0</v>
      </c>
      <c r="BF146" s="188">
        <f t="shared" si="25"/>
        <v>6</v>
      </c>
      <c r="BG146" s="188">
        <f t="shared" si="26"/>
        <v>0</v>
      </c>
      <c r="BH146" s="188">
        <f t="shared" si="27"/>
        <v>0</v>
      </c>
      <c r="BI146" s="188">
        <f t="shared" si="28"/>
        <v>0</v>
      </c>
      <c r="BJ146" s="14" t="s">
        <v>133</v>
      </c>
      <c r="BK146" s="188">
        <f t="shared" si="29"/>
        <v>6</v>
      </c>
      <c r="BL146" s="14" t="s">
        <v>132</v>
      </c>
      <c r="BM146" s="187" t="s">
        <v>229</v>
      </c>
    </row>
    <row r="147" s="1" customFormat="1" ht="24.2" customHeight="1">
      <c r="B147" s="174"/>
      <c r="C147" s="189" t="s">
        <v>191</v>
      </c>
      <c r="D147" s="189" t="s">
        <v>167</v>
      </c>
      <c r="E147" s="190" t="s">
        <v>442</v>
      </c>
      <c r="F147" s="191" t="s">
        <v>443</v>
      </c>
      <c r="G147" s="192" t="s">
        <v>131</v>
      </c>
      <c r="H147" s="193">
        <v>3</v>
      </c>
      <c r="I147" s="194">
        <v>130</v>
      </c>
      <c r="J147" s="195">
        <f t="shared" si="20"/>
        <v>390</v>
      </c>
      <c r="K147" s="196"/>
      <c r="L147" s="197"/>
      <c r="M147" s="198" t="s">
        <v>1</v>
      </c>
      <c r="N147" s="199" t="s">
        <v>44</v>
      </c>
      <c r="P147" s="185">
        <f t="shared" si="21"/>
        <v>0</v>
      </c>
      <c r="Q147" s="185">
        <v>0</v>
      </c>
      <c r="R147" s="185">
        <f t="shared" si="22"/>
        <v>0</v>
      </c>
      <c r="S147" s="185">
        <v>0</v>
      </c>
      <c r="T147" s="186">
        <f t="shared" si="23"/>
        <v>0</v>
      </c>
      <c r="AR147" s="187" t="s">
        <v>144</v>
      </c>
      <c r="AT147" s="187" t="s">
        <v>167</v>
      </c>
      <c r="AU147" s="187" t="s">
        <v>87</v>
      </c>
      <c r="AY147" s="14" t="s">
        <v>125</v>
      </c>
      <c r="BE147" s="188">
        <f t="shared" si="24"/>
        <v>0</v>
      </c>
      <c r="BF147" s="188">
        <f t="shared" si="25"/>
        <v>390</v>
      </c>
      <c r="BG147" s="188">
        <f t="shared" si="26"/>
        <v>0</v>
      </c>
      <c r="BH147" s="188">
        <f t="shared" si="27"/>
        <v>0</v>
      </c>
      <c r="BI147" s="188">
        <f t="shared" si="28"/>
        <v>0</v>
      </c>
      <c r="BJ147" s="14" t="s">
        <v>133</v>
      </c>
      <c r="BK147" s="188">
        <f t="shared" si="29"/>
        <v>390</v>
      </c>
      <c r="BL147" s="14" t="s">
        <v>132</v>
      </c>
      <c r="BM147" s="187" t="s">
        <v>243</v>
      </c>
    </row>
    <row r="148" s="1" customFormat="1" ht="16.5" customHeight="1">
      <c r="B148" s="174"/>
      <c r="C148" s="189" t="s">
        <v>251</v>
      </c>
      <c r="D148" s="189" t="s">
        <v>167</v>
      </c>
      <c r="E148" s="190" t="s">
        <v>444</v>
      </c>
      <c r="F148" s="191" t="s">
        <v>445</v>
      </c>
      <c r="G148" s="192" t="s">
        <v>419</v>
      </c>
      <c r="H148" s="193">
        <v>1</v>
      </c>
      <c r="I148" s="194">
        <v>10.789999999999999</v>
      </c>
      <c r="J148" s="195">
        <f t="shared" si="20"/>
        <v>10.789999999999999</v>
      </c>
      <c r="K148" s="196"/>
      <c r="L148" s="197"/>
      <c r="M148" s="198" t="s">
        <v>1</v>
      </c>
      <c r="N148" s="199" t="s">
        <v>44</v>
      </c>
      <c r="P148" s="185">
        <f t="shared" si="21"/>
        <v>0</v>
      </c>
      <c r="Q148" s="185">
        <v>0</v>
      </c>
      <c r="R148" s="185">
        <f t="shared" si="22"/>
        <v>0</v>
      </c>
      <c r="S148" s="185">
        <v>0</v>
      </c>
      <c r="T148" s="186">
        <f t="shared" si="23"/>
        <v>0</v>
      </c>
      <c r="AR148" s="187" t="s">
        <v>144</v>
      </c>
      <c r="AT148" s="187" t="s">
        <v>167</v>
      </c>
      <c r="AU148" s="187" t="s">
        <v>87</v>
      </c>
      <c r="AY148" s="14" t="s">
        <v>125</v>
      </c>
      <c r="BE148" s="188">
        <f t="shared" si="24"/>
        <v>0</v>
      </c>
      <c r="BF148" s="188">
        <f t="shared" si="25"/>
        <v>10.789999999999999</v>
      </c>
      <c r="BG148" s="188">
        <f t="shared" si="26"/>
        <v>0</v>
      </c>
      <c r="BH148" s="188">
        <f t="shared" si="27"/>
        <v>0</v>
      </c>
      <c r="BI148" s="188">
        <f t="shared" si="28"/>
        <v>0</v>
      </c>
      <c r="BJ148" s="14" t="s">
        <v>133</v>
      </c>
      <c r="BK148" s="188">
        <f t="shared" si="29"/>
        <v>10.789999999999999</v>
      </c>
      <c r="BL148" s="14" t="s">
        <v>132</v>
      </c>
      <c r="BM148" s="187" t="s">
        <v>254</v>
      </c>
    </row>
    <row r="149" s="11" customFormat="1" ht="25.9" customHeight="1">
      <c r="B149" s="162"/>
      <c r="D149" s="163" t="s">
        <v>78</v>
      </c>
      <c r="E149" s="164" t="s">
        <v>446</v>
      </c>
      <c r="F149" s="164" t="s">
        <v>447</v>
      </c>
      <c r="I149" s="172"/>
      <c r="J149" s="165">
        <f>BK149</f>
        <v>551.41999999999996</v>
      </c>
      <c r="L149" s="162"/>
      <c r="M149" s="166"/>
      <c r="P149" s="167">
        <f>SUM(P150:P156)</f>
        <v>0</v>
      </c>
      <c r="R149" s="167">
        <f>SUM(R150:R156)</f>
        <v>0</v>
      </c>
      <c r="T149" s="168">
        <f>SUM(T150:T156)</f>
        <v>0</v>
      </c>
      <c r="AR149" s="163" t="s">
        <v>87</v>
      </c>
      <c r="AT149" s="169" t="s">
        <v>78</v>
      </c>
      <c r="AU149" s="169" t="s">
        <v>79</v>
      </c>
      <c r="AY149" s="163" t="s">
        <v>125</v>
      </c>
      <c r="BK149" s="170">
        <f>SUM(BK150:BK156)</f>
        <v>551.41999999999996</v>
      </c>
    </row>
    <row r="150" s="1" customFormat="1" ht="16.5" customHeight="1">
      <c r="B150" s="174"/>
      <c r="C150" s="175" t="s">
        <v>265</v>
      </c>
      <c r="D150" s="175" t="s">
        <v>128</v>
      </c>
      <c r="E150" s="176" t="s">
        <v>448</v>
      </c>
      <c r="F150" s="177" t="s">
        <v>433</v>
      </c>
      <c r="G150" s="178" t="s">
        <v>131</v>
      </c>
      <c r="H150" s="179">
        <v>24</v>
      </c>
      <c r="I150" s="180">
        <v>5.5</v>
      </c>
      <c r="J150" s="181">
        <f t="shared" ref="J150:J156" si="30">ROUND(I150*H150,2)</f>
        <v>132</v>
      </c>
      <c r="K150" s="182"/>
      <c r="L150" s="36"/>
      <c r="M150" s="183" t="s">
        <v>1</v>
      </c>
      <c r="N150" s="184" t="s">
        <v>44</v>
      </c>
      <c r="P150" s="185">
        <f t="shared" ref="P150:P156" si="31">O150*H150</f>
        <v>0</v>
      </c>
      <c r="Q150" s="185">
        <v>0</v>
      </c>
      <c r="R150" s="185">
        <f t="shared" ref="R150:R156" si="32">Q150*H150</f>
        <v>0</v>
      </c>
      <c r="S150" s="185">
        <v>0</v>
      </c>
      <c r="T150" s="186">
        <f t="shared" ref="T150:T156" si="33">S150*H150</f>
        <v>0</v>
      </c>
      <c r="AR150" s="187" t="s">
        <v>132</v>
      </c>
      <c r="AT150" s="187" t="s">
        <v>128</v>
      </c>
      <c r="AU150" s="187" t="s">
        <v>87</v>
      </c>
      <c r="AY150" s="14" t="s">
        <v>125</v>
      </c>
      <c r="BE150" s="188">
        <f t="shared" ref="BE150:BE156" si="34">IF(N150="základná",J150,0)</f>
        <v>0</v>
      </c>
      <c r="BF150" s="188">
        <f t="shared" ref="BF150:BF156" si="35">IF(N150="znížená",J150,0)</f>
        <v>132</v>
      </c>
      <c r="BG150" s="188">
        <f t="shared" ref="BG150:BG156" si="36">IF(N150="zákl. prenesená",J150,0)</f>
        <v>0</v>
      </c>
      <c r="BH150" s="188">
        <f t="shared" ref="BH150:BH156" si="37">IF(N150="zníž. prenesená",J150,0)</f>
        <v>0</v>
      </c>
      <c r="BI150" s="188">
        <f t="shared" ref="BI150:BI156" si="38">IF(N150="nulová",J150,0)</f>
        <v>0</v>
      </c>
      <c r="BJ150" s="14" t="s">
        <v>133</v>
      </c>
      <c r="BK150" s="188">
        <f t="shared" ref="BK150:BK156" si="39">ROUND(I150*H150,2)</f>
        <v>132</v>
      </c>
      <c r="BL150" s="14" t="s">
        <v>132</v>
      </c>
      <c r="BM150" s="187" t="s">
        <v>268</v>
      </c>
    </row>
    <row r="151" s="1" customFormat="1" ht="16.5" customHeight="1">
      <c r="B151" s="174"/>
      <c r="C151" s="175" t="s">
        <v>205</v>
      </c>
      <c r="D151" s="175" t="s">
        <v>128</v>
      </c>
      <c r="E151" s="176" t="s">
        <v>449</v>
      </c>
      <c r="F151" s="177" t="s">
        <v>435</v>
      </c>
      <c r="G151" s="178" t="s">
        <v>131</v>
      </c>
      <c r="H151" s="179">
        <v>24</v>
      </c>
      <c r="I151" s="180">
        <v>12.5</v>
      </c>
      <c r="J151" s="181">
        <f t="shared" si="30"/>
        <v>300</v>
      </c>
      <c r="K151" s="182"/>
      <c r="L151" s="36"/>
      <c r="M151" s="183" t="s">
        <v>1</v>
      </c>
      <c r="N151" s="184" t="s">
        <v>44</v>
      </c>
      <c r="P151" s="185">
        <f t="shared" si="31"/>
        <v>0</v>
      </c>
      <c r="Q151" s="185">
        <v>0</v>
      </c>
      <c r="R151" s="185">
        <f t="shared" si="32"/>
        <v>0</v>
      </c>
      <c r="S151" s="185">
        <v>0</v>
      </c>
      <c r="T151" s="186">
        <f t="shared" si="33"/>
        <v>0</v>
      </c>
      <c r="AR151" s="187" t="s">
        <v>132</v>
      </c>
      <c r="AT151" s="187" t="s">
        <v>128</v>
      </c>
      <c r="AU151" s="187" t="s">
        <v>87</v>
      </c>
      <c r="AY151" s="14" t="s">
        <v>125</v>
      </c>
      <c r="BE151" s="188">
        <f t="shared" si="34"/>
        <v>0</v>
      </c>
      <c r="BF151" s="188">
        <f t="shared" si="35"/>
        <v>300</v>
      </c>
      <c r="BG151" s="188">
        <f t="shared" si="36"/>
        <v>0</v>
      </c>
      <c r="BH151" s="188">
        <f t="shared" si="37"/>
        <v>0</v>
      </c>
      <c r="BI151" s="188">
        <f t="shared" si="38"/>
        <v>0</v>
      </c>
      <c r="BJ151" s="14" t="s">
        <v>133</v>
      </c>
      <c r="BK151" s="188">
        <f t="shared" si="39"/>
        <v>300</v>
      </c>
      <c r="BL151" s="14" t="s">
        <v>132</v>
      </c>
      <c r="BM151" s="187" t="s">
        <v>271</v>
      </c>
    </row>
    <row r="152" s="1" customFormat="1" ht="16.5" customHeight="1">
      <c r="B152" s="174"/>
      <c r="C152" s="175" t="s">
        <v>272</v>
      </c>
      <c r="D152" s="175" t="s">
        <v>128</v>
      </c>
      <c r="E152" s="176" t="s">
        <v>450</v>
      </c>
      <c r="F152" s="177" t="s">
        <v>437</v>
      </c>
      <c r="G152" s="178" t="s">
        <v>131</v>
      </c>
      <c r="H152" s="179">
        <v>4</v>
      </c>
      <c r="I152" s="180">
        <v>12.5</v>
      </c>
      <c r="J152" s="181">
        <f t="shared" si="30"/>
        <v>50</v>
      </c>
      <c r="K152" s="182"/>
      <c r="L152" s="36"/>
      <c r="M152" s="183" t="s">
        <v>1</v>
      </c>
      <c r="N152" s="184" t="s">
        <v>44</v>
      </c>
      <c r="P152" s="185">
        <f t="shared" si="31"/>
        <v>0</v>
      </c>
      <c r="Q152" s="185">
        <v>0</v>
      </c>
      <c r="R152" s="185">
        <f t="shared" si="32"/>
        <v>0</v>
      </c>
      <c r="S152" s="185">
        <v>0</v>
      </c>
      <c r="T152" s="186">
        <f t="shared" si="33"/>
        <v>0</v>
      </c>
      <c r="AR152" s="187" t="s">
        <v>132</v>
      </c>
      <c r="AT152" s="187" t="s">
        <v>128</v>
      </c>
      <c r="AU152" s="187" t="s">
        <v>87</v>
      </c>
      <c r="AY152" s="14" t="s">
        <v>125</v>
      </c>
      <c r="BE152" s="188">
        <f t="shared" si="34"/>
        <v>0</v>
      </c>
      <c r="BF152" s="188">
        <f t="shared" si="35"/>
        <v>50</v>
      </c>
      <c r="BG152" s="188">
        <f t="shared" si="36"/>
        <v>0</v>
      </c>
      <c r="BH152" s="188">
        <f t="shared" si="37"/>
        <v>0</v>
      </c>
      <c r="BI152" s="188">
        <f t="shared" si="38"/>
        <v>0</v>
      </c>
      <c r="BJ152" s="14" t="s">
        <v>133</v>
      </c>
      <c r="BK152" s="188">
        <f t="shared" si="39"/>
        <v>50</v>
      </c>
      <c r="BL152" s="14" t="s">
        <v>132</v>
      </c>
      <c r="BM152" s="187" t="s">
        <v>275</v>
      </c>
    </row>
    <row r="153" s="1" customFormat="1" ht="16.5" customHeight="1">
      <c r="B153" s="174"/>
      <c r="C153" s="175" t="s">
        <v>208</v>
      </c>
      <c r="D153" s="175" t="s">
        <v>128</v>
      </c>
      <c r="E153" s="176" t="s">
        <v>451</v>
      </c>
      <c r="F153" s="177" t="s">
        <v>439</v>
      </c>
      <c r="G153" s="178" t="s">
        <v>131</v>
      </c>
      <c r="H153" s="179">
        <v>24</v>
      </c>
      <c r="I153" s="180">
        <v>1</v>
      </c>
      <c r="J153" s="181">
        <f t="shared" si="30"/>
        <v>24</v>
      </c>
      <c r="K153" s="182"/>
      <c r="L153" s="36"/>
      <c r="M153" s="183" t="s">
        <v>1</v>
      </c>
      <c r="N153" s="184" t="s">
        <v>44</v>
      </c>
      <c r="P153" s="185">
        <f t="shared" si="31"/>
        <v>0</v>
      </c>
      <c r="Q153" s="185">
        <v>0</v>
      </c>
      <c r="R153" s="185">
        <f t="shared" si="32"/>
        <v>0</v>
      </c>
      <c r="S153" s="185">
        <v>0</v>
      </c>
      <c r="T153" s="186">
        <f t="shared" si="33"/>
        <v>0</v>
      </c>
      <c r="AR153" s="187" t="s">
        <v>132</v>
      </c>
      <c r="AT153" s="187" t="s">
        <v>128</v>
      </c>
      <c r="AU153" s="187" t="s">
        <v>87</v>
      </c>
      <c r="AY153" s="14" t="s">
        <v>125</v>
      </c>
      <c r="BE153" s="188">
        <f t="shared" si="34"/>
        <v>0</v>
      </c>
      <c r="BF153" s="188">
        <f t="shared" si="35"/>
        <v>24</v>
      </c>
      <c r="BG153" s="188">
        <f t="shared" si="36"/>
        <v>0</v>
      </c>
      <c r="BH153" s="188">
        <f t="shared" si="37"/>
        <v>0</v>
      </c>
      <c r="BI153" s="188">
        <f t="shared" si="38"/>
        <v>0</v>
      </c>
      <c r="BJ153" s="14" t="s">
        <v>133</v>
      </c>
      <c r="BK153" s="188">
        <f t="shared" si="39"/>
        <v>24</v>
      </c>
      <c r="BL153" s="14" t="s">
        <v>132</v>
      </c>
      <c r="BM153" s="187" t="s">
        <v>278</v>
      </c>
    </row>
    <row r="154" s="1" customFormat="1" ht="24.2" customHeight="1">
      <c r="B154" s="174"/>
      <c r="C154" s="175" t="s">
        <v>279</v>
      </c>
      <c r="D154" s="175" t="s">
        <v>128</v>
      </c>
      <c r="E154" s="176" t="s">
        <v>452</v>
      </c>
      <c r="F154" s="177" t="s">
        <v>441</v>
      </c>
      <c r="G154" s="178" t="s">
        <v>131</v>
      </c>
      <c r="H154" s="179">
        <v>4</v>
      </c>
      <c r="I154" s="180">
        <v>1</v>
      </c>
      <c r="J154" s="181">
        <f t="shared" si="30"/>
        <v>4</v>
      </c>
      <c r="K154" s="182"/>
      <c r="L154" s="36"/>
      <c r="M154" s="183" t="s">
        <v>1</v>
      </c>
      <c r="N154" s="184" t="s">
        <v>44</v>
      </c>
      <c r="P154" s="185">
        <f t="shared" si="31"/>
        <v>0</v>
      </c>
      <c r="Q154" s="185">
        <v>0</v>
      </c>
      <c r="R154" s="185">
        <f t="shared" si="32"/>
        <v>0</v>
      </c>
      <c r="S154" s="185">
        <v>0</v>
      </c>
      <c r="T154" s="186">
        <f t="shared" si="33"/>
        <v>0</v>
      </c>
      <c r="AR154" s="187" t="s">
        <v>132</v>
      </c>
      <c r="AT154" s="187" t="s">
        <v>128</v>
      </c>
      <c r="AU154" s="187" t="s">
        <v>87</v>
      </c>
      <c r="AY154" s="14" t="s">
        <v>125</v>
      </c>
      <c r="BE154" s="188">
        <f t="shared" si="34"/>
        <v>0</v>
      </c>
      <c r="BF154" s="188">
        <f t="shared" si="35"/>
        <v>4</v>
      </c>
      <c r="BG154" s="188">
        <f t="shared" si="36"/>
        <v>0</v>
      </c>
      <c r="BH154" s="188">
        <f t="shared" si="37"/>
        <v>0</v>
      </c>
      <c r="BI154" s="188">
        <f t="shared" si="38"/>
        <v>0</v>
      </c>
      <c r="BJ154" s="14" t="s">
        <v>133</v>
      </c>
      <c r="BK154" s="188">
        <f t="shared" si="39"/>
        <v>4</v>
      </c>
      <c r="BL154" s="14" t="s">
        <v>132</v>
      </c>
      <c r="BM154" s="187" t="s">
        <v>282</v>
      </c>
    </row>
    <row r="155" s="1" customFormat="1" ht="24.2" customHeight="1">
      <c r="B155" s="174"/>
      <c r="C155" s="175" t="s">
        <v>292</v>
      </c>
      <c r="D155" s="175" t="s">
        <v>128</v>
      </c>
      <c r="E155" s="176" t="s">
        <v>453</v>
      </c>
      <c r="F155" s="177" t="s">
        <v>443</v>
      </c>
      <c r="G155" s="178" t="s">
        <v>131</v>
      </c>
      <c r="H155" s="179">
        <v>3</v>
      </c>
      <c r="I155" s="180">
        <v>10.58</v>
      </c>
      <c r="J155" s="181">
        <f t="shared" si="30"/>
        <v>31.739999999999998</v>
      </c>
      <c r="K155" s="182"/>
      <c r="L155" s="36"/>
      <c r="M155" s="183" t="s">
        <v>1</v>
      </c>
      <c r="N155" s="184" t="s">
        <v>44</v>
      </c>
      <c r="P155" s="185">
        <f t="shared" si="31"/>
        <v>0</v>
      </c>
      <c r="Q155" s="185">
        <v>0</v>
      </c>
      <c r="R155" s="185">
        <f t="shared" si="32"/>
        <v>0</v>
      </c>
      <c r="S155" s="185">
        <v>0</v>
      </c>
      <c r="T155" s="186">
        <f t="shared" si="33"/>
        <v>0</v>
      </c>
      <c r="AR155" s="187" t="s">
        <v>132</v>
      </c>
      <c r="AT155" s="187" t="s">
        <v>128</v>
      </c>
      <c r="AU155" s="187" t="s">
        <v>87</v>
      </c>
      <c r="AY155" s="14" t="s">
        <v>125</v>
      </c>
      <c r="BE155" s="188">
        <f t="shared" si="34"/>
        <v>0</v>
      </c>
      <c r="BF155" s="188">
        <f t="shared" si="35"/>
        <v>31.739999999999998</v>
      </c>
      <c r="BG155" s="188">
        <f t="shared" si="36"/>
        <v>0</v>
      </c>
      <c r="BH155" s="188">
        <f t="shared" si="37"/>
        <v>0</v>
      </c>
      <c r="BI155" s="188">
        <f t="shared" si="38"/>
        <v>0</v>
      </c>
      <c r="BJ155" s="14" t="s">
        <v>133</v>
      </c>
      <c r="BK155" s="188">
        <f t="shared" si="39"/>
        <v>31.739999999999998</v>
      </c>
      <c r="BL155" s="14" t="s">
        <v>132</v>
      </c>
      <c r="BM155" s="187" t="s">
        <v>295</v>
      </c>
    </row>
    <row r="156" s="1" customFormat="1" ht="16.5" customHeight="1">
      <c r="B156" s="174"/>
      <c r="C156" s="175" t="s">
        <v>222</v>
      </c>
      <c r="D156" s="175" t="s">
        <v>128</v>
      </c>
      <c r="E156" s="176" t="s">
        <v>454</v>
      </c>
      <c r="F156" s="177" t="s">
        <v>445</v>
      </c>
      <c r="G156" s="178" t="s">
        <v>419</v>
      </c>
      <c r="H156" s="179">
        <v>1</v>
      </c>
      <c r="I156" s="180">
        <v>9.6799999999999997</v>
      </c>
      <c r="J156" s="181">
        <f t="shared" si="30"/>
        <v>9.6799999999999997</v>
      </c>
      <c r="K156" s="182"/>
      <c r="L156" s="36"/>
      <c r="M156" s="183" t="s">
        <v>1</v>
      </c>
      <c r="N156" s="184" t="s">
        <v>44</v>
      </c>
      <c r="P156" s="185">
        <f t="shared" si="31"/>
        <v>0</v>
      </c>
      <c r="Q156" s="185">
        <v>0</v>
      </c>
      <c r="R156" s="185">
        <f t="shared" si="32"/>
        <v>0</v>
      </c>
      <c r="S156" s="185">
        <v>0</v>
      </c>
      <c r="T156" s="186">
        <f t="shared" si="33"/>
        <v>0</v>
      </c>
      <c r="AR156" s="187" t="s">
        <v>132</v>
      </c>
      <c r="AT156" s="187" t="s">
        <v>128</v>
      </c>
      <c r="AU156" s="187" t="s">
        <v>87</v>
      </c>
      <c r="AY156" s="14" t="s">
        <v>125</v>
      </c>
      <c r="BE156" s="188">
        <f t="shared" si="34"/>
        <v>0</v>
      </c>
      <c r="BF156" s="188">
        <f t="shared" si="35"/>
        <v>9.6799999999999997</v>
      </c>
      <c r="BG156" s="188">
        <f t="shared" si="36"/>
        <v>0</v>
      </c>
      <c r="BH156" s="188">
        <f t="shared" si="37"/>
        <v>0</v>
      </c>
      <c r="BI156" s="188">
        <f t="shared" si="38"/>
        <v>0</v>
      </c>
      <c r="BJ156" s="14" t="s">
        <v>133</v>
      </c>
      <c r="BK156" s="188">
        <f t="shared" si="39"/>
        <v>9.6799999999999997</v>
      </c>
      <c r="BL156" s="14" t="s">
        <v>132</v>
      </c>
      <c r="BM156" s="187" t="s">
        <v>305</v>
      </c>
    </row>
    <row r="157" s="11" customFormat="1" ht="25.9" customHeight="1">
      <c r="B157" s="162"/>
      <c r="D157" s="163" t="s">
        <v>78</v>
      </c>
      <c r="E157" s="164" t="s">
        <v>455</v>
      </c>
      <c r="F157" s="164" t="s">
        <v>456</v>
      </c>
      <c r="I157" s="172"/>
      <c r="J157" s="165">
        <f>BK157</f>
        <v>2233.7399999999998</v>
      </c>
      <c r="L157" s="162"/>
      <c r="M157" s="166"/>
      <c r="P157" s="167">
        <f>SUM(P158:P176)</f>
        <v>0</v>
      </c>
      <c r="R157" s="167">
        <f>SUM(R158:R176)</f>
        <v>0</v>
      </c>
      <c r="T157" s="168">
        <f>SUM(T158:T176)</f>
        <v>0</v>
      </c>
      <c r="AR157" s="163" t="s">
        <v>87</v>
      </c>
      <c r="AT157" s="169" t="s">
        <v>78</v>
      </c>
      <c r="AU157" s="169" t="s">
        <v>79</v>
      </c>
      <c r="AY157" s="163" t="s">
        <v>125</v>
      </c>
      <c r="BK157" s="170">
        <f>SUM(BK158:BK176)</f>
        <v>2233.7399999999998</v>
      </c>
    </row>
    <row r="158" s="1" customFormat="1" ht="16.5" customHeight="1">
      <c r="B158" s="174"/>
      <c r="C158" s="175" t="s">
        <v>251</v>
      </c>
      <c r="D158" s="175" t="s">
        <v>128</v>
      </c>
      <c r="E158" s="176" t="s">
        <v>457</v>
      </c>
      <c r="F158" s="177" t="s">
        <v>458</v>
      </c>
      <c r="G158" s="178" t="s">
        <v>459</v>
      </c>
      <c r="H158" s="179">
        <v>2</v>
      </c>
      <c r="I158" s="180">
        <v>20</v>
      </c>
      <c r="J158" s="181">
        <f t="shared" ref="J158:J176" si="40">ROUND(I158*H158,2)</f>
        <v>40</v>
      </c>
      <c r="K158" s="182"/>
      <c r="L158" s="36"/>
      <c r="M158" s="183" t="s">
        <v>1</v>
      </c>
      <c r="N158" s="184" t="s">
        <v>44</v>
      </c>
      <c r="P158" s="185">
        <f t="shared" ref="P158:P176" si="41">O158*H158</f>
        <v>0</v>
      </c>
      <c r="Q158" s="185">
        <v>0</v>
      </c>
      <c r="R158" s="185">
        <f t="shared" ref="R158:R176" si="42">Q158*H158</f>
        <v>0</v>
      </c>
      <c r="S158" s="185">
        <v>0</v>
      </c>
      <c r="T158" s="186">
        <f t="shared" ref="T158:T176" si="43">S158*H158</f>
        <v>0</v>
      </c>
      <c r="AR158" s="187" t="s">
        <v>132</v>
      </c>
      <c r="AT158" s="187" t="s">
        <v>128</v>
      </c>
      <c r="AU158" s="187" t="s">
        <v>87</v>
      </c>
      <c r="AY158" s="14" t="s">
        <v>125</v>
      </c>
      <c r="BE158" s="188">
        <f t="shared" ref="BE158:BE176" si="44">IF(N158="základná",J158,0)</f>
        <v>0</v>
      </c>
      <c r="BF158" s="188">
        <f t="shared" ref="BF158:BF176" si="45">IF(N158="znížená",J158,0)</f>
        <v>40</v>
      </c>
      <c r="BG158" s="188">
        <f t="shared" ref="BG158:BG176" si="46">IF(N158="zákl. prenesená",J158,0)</f>
        <v>0</v>
      </c>
      <c r="BH158" s="188">
        <f t="shared" ref="BH158:BH176" si="47">IF(N158="zníž. prenesená",J158,0)</f>
        <v>0</v>
      </c>
      <c r="BI158" s="188">
        <f t="shared" ref="BI158:BI176" si="48">IF(N158="nulová",J158,0)</f>
        <v>0</v>
      </c>
      <c r="BJ158" s="14" t="s">
        <v>133</v>
      </c>
      <c r="BK158" s="188">
        <f t="shared" ref="BK158:BK176" si="49">ROUND(I158*H158,2)</f>
        <v>40</v>
      </c>
      <c r="BL158" s="14" t="s">
        <v>132</v>
      </c>
      <c r="BM158" s="187" t="s">
        <v>309</v>
      </c>
    </row>
    <row r="159" s="1" customFormat="1" ht="24.2" customHeight="1">
      <c r="B159" s="174"/>
      <c r="C159" s="175" t="s">
        <v>198</v>
      </c>
      <c r="D159" s="175" t="s">
        <v>128</v>
      </c>
      <c r="E159" s="176" t="s">
        <v>460</v>
      </c>
      <c r="F159" s="177" t="s">
        <v>461</v>
      </c>
      <c r="G159" s="178" t="s">
        <v>136</v>
      </c>
      <c r="H159" s="179">
        <v>150</v>
      </c>
      <c r="I159" s="180">
        <v>0.55000000000000004</v>
      </c>
      <c r="J159" s="181">
        <f t="shared" si="40"/>
        <v>82.5</v>
      </c>
      <c r="K159" s="182"/>
      <c r="L159" s="36"/>
      <c r="M159" s="183" t="s">
        <v>1</v>
      </c>
      <c r="N159" s="184" t="s">
        <v>44</v>
      </c>
      <c r="P159" s="185">
        <f t="shared" si="41"/>
        <v>0</v>
      </c>
      <c r="Q159" s="185">
        <v>0</v>
      </c>
      <c r="R159" s="185">
        <f t="shared" si="42"/>
        <v>0</v>
      </c>
      <c r="S159" s="185">
        <v>0</v>
      </c>
      <c r="T159" s="186">
        <f t="shared" si="43"/>
        <v>0</v>
      </c>
      <c r="AR159" s="187" t="s">
        <v>132</v>
      </c>
      <c r="AT159" s="187" t="s">
        <v>128</v>
      </c>
      <c r="AU159" s="187" t="s">
        <v>87</v>
      </c>
      <c r="AY159" s="14" t="s">
        <v>125</v>
      </c>
      <c r="BE159" s="188">
        <f t="shared" si="44"/>
        <v>0</v>
      </c>
      <c r="BF159" s="188">
        <f t="shared" si="45"/>
        <v>82.5</v>
      </c>
      <c r="BG159" s="188">
        <f t="shared" si="46"/>
        <v>0</v>
      </c>
      <c r="BH159" s="188">
        <f t="shared" si="47"/>
        <v>0</v>
      </c>
      <c r="BI159" s="188">
        <f t="shared" si="48"/>
        <v>0</v>
      </c>
      <c r="BJ159" s="14" t="s">
        <v>133</v>
      </c>
      <c r="BK159" s="188">
        <f t="shared" si="49"/>
        <v>82.5</v>
      </c>
      <c r="BL159" s="14" t="s">
        <v>132</v>
      </c>
      <c r="BM159" s="187" t="s">
        <v>312</v>
      </c>
    </row>
    <row r="160" s="1" customFormat="1" ht="33" customHeight="1">
      <c r="B160" s="174"/>
      <c r="C160" s="175" t="s">
        <v>258</v>
      </c>
      <c r="D160" s="175" t="s">
        <v>128</v>
      </c>
      <c r="E160" s="176" t="s">
        <v>462</v>
      </c>
      <c r="F160" s="177" t="s">
        <v>463</v>
      </c>
      <c r="G160" s="178" t="s">
        <v>131</v>
      </c>
      <c r="H160" s="179">
        <v>60</v>
      </c>
      <c r="I160" s="180">
        <v>2.75</v>
      </c>
      <c r="J160" s="181">
        <f t="shared" si="40"/>
        <v>165</v>
      </c>
      <c r="K160" s="182"/>
      <c r="L160" s="36"/>
      <c r="M160" s="183" t="s">
        <v>1</v>
      </c>
      <c r="N160" s="184" t="s">
        <v>44</v>
      </c>
      <c r="P160" s="185">
        <f t="shared" si="41"/>
        <v>0</v>
      </c>
      <c r="Q160" s="185">
        <v>0</v>
      </c>
      <c r="R160" s="185">
        <f t="shared" si="42"/>
        <v>0</v>
      </c>
      <c r="S160" s="185">
        <v>0</v>
      </c>
      <c r="T160" s="186">
        <f t="shared" si="43"/>
        <v>0</v>
      </c>
      <c r="AR160" s="187" t="s">
        <v>132</v>
      </c>
      <c r="AT160" s="187" t="s">
        <v>128</v>
      </c>
      <c r="AU160" s="187" t="s">
        <v>87</v>
      </c>
      <c r="AY160" s="14" t="s">
        <v>125</v>
      </c>
      <c r="BE160" s="188">
        <f t="shared" si="44"/>
        <v>0</v>
      </c>
      <c r="BF160" s="188">
        <f t="shared" si="45"/>
        <v>165</v>
      </c>
      <c r="BG160" s="188">
        <f t="shared" si="46"/>
        <v>0</v>
      </c>
      <c r="BH160" s="188">
        <f t="shared" si="47"/>
        <v>0</v>
      </c>
      <c r="BI160" s="188">
        <f t="shared" si="48"/>
        <v>0</v>
      </c>
      <c r="BJ160" s="14" t="s">
        <v>133</v>
      </c>
      <c r="BK160" s="188">
        <f t="shared" si="49"/>
        <v>165</v>
      </c>
      <c r="BL160" s="14" t="s">
        <v>132</v>
      </c>
      <c r="BM160" s="187" t="s">
        <v>314</v>
      </c>
    </row>
    <row r="161" s="1" customFormat="1" ht="16.5" customHeight="1">
      <c r="B161" s="174"/>
      <c r="C161" s="175" t="s">
        <v>201</v>
      </c>
      <c r="D161" s="175" t="s">
        <v>128</v>
      </c>
      <c r="E161" s="176" t="s">
        <v>464</v>
      </c>
      <c r="F161" s="177" t="s">
        <v>465</v>
      </c>
      <c r="G161" s="178" t="s">
        <v>131</v>
      </c>
      <c r="H161" s="179">
        <v>30</v>
      </c>
      <c r="I161" s="180">
        <v>2.25</v>
      </c>
      <c r="J161" s="181">
        <f t="shared" si="40"/>
        <v>67.5</v>
      </c>
      <c r="K161" s="182"/>
      <c r="L161" s="36"/>
      <c r="M161" s="183" t="s">
        <v>1</v>
      </c>
      <c r="N161" s="184" t="s">
        <v>44</v>
      </c>
      <c r="P161" s="185">
        <f t="shared" si="41"/>
        <v>0</v>
      </c>
      <c r="Q161" s="185">
        <v>0</v>
      </c>
      <c r="R161" s="185">
        <f t="shared" si="42"/>
        <v>0</v>
      </c>
      <c r="S161" s="185">
        <v>0</v>
      </c>
      <c r="T161" s="186">
        <f t="shared" si="43"/>
        <v>0</v>
      </c>
      <c r="AR161" s="187" t="s">
        <v>132</v>
      </c>
      <c r="AT161" s="187" t="s">
        <v>128</v>
      </c>
      <c r="AU161" s="187" t="s">
        <v>87</v>
      </c>
      <c r="AY161" s="14" t="s">
        <v>125</v>
      </c>
      <c r="BE161" s="188">
        <f t="shared" si="44"/>
        <v>0</v>
      </c>
      <c r="BF161" s="188">
        <f t="shared" si="45"/>
        <v>67.5</v>
      </c>
      <c r="BG161" s="188">
        <f t="shared" si="46"/>
        <v>0</v>
      </c>
      <c r="BH161" s="188">
        <f t="shared" si="47"/>
        <v>0</v>
      </c>
      <c r="BI161" s="188">
        <f t="shared" si="48"/>
        <v>0</v>
      </c>
      <c r="BJ161" s="14" t="s">
        <v>133</v>
      </c>
      <c r="BK161" s="188">
        <f t="shared" si="49"/>
        <v>67.5</v>
      </c>
      <c r="BL161" s="14" t="s">
        <v>132</v>
      </c>
      <c r="BM161" s="187" t="s">
        <v>317</v>
      </c>
    </row>
    <row r="162" s="1" customFormat="1" ht="21.75" customHeight="1">
      <c r="B162" s="174"/>
      <c r="C162" s="175" t="s">
        <v>265</v>
      </c>
      <c r="D162" s="175" t="s">
        <v>128</v>
      </c>
      <c r="E162" s="176" t="s">
        <v>466</v>
      </c>
      <c r="F162" s="177" t="s">
        <v>467</v>
      </c>
      <c r="G162" s="178" t="s">
        <v>131</v>
      </c>
      <c r="H162" s="179">
        <v>30</v>
      </c>
      <c r="I162" s="180">
        <v>10.550000000000001</v>
      </c>
      <c r="J162" s="181">
        <f t="shared" si="40"/>
        <v>316.5</v>
      </c>
      <c r="K162" s="182"/>
      <c r="L162" s="36"/>
      <c r="M162" s="183" t="s">
        <v>1</v>
      </c>
      <c r="N162" s="184" t="s">
        <v>44</v>
      </c>
      <c r="P162" s="185">
        <f t="shared" si="41"/>
        <v>0</v>
      </c>
      <c r="Q162" s="185">
        <v>0</v>
      </c>
      <c r="R162" s="185">
        <f t="shared" si="42"/>
        <v>0</v>
      </c>
      <c r="S162" s="185">
        <v>0</v>
      </c>
      <c r="T162" s="186">
        <f t="shared" si="43"/>
        <v>0</v>
      </c>
      <c r="AR162" s="187" t="s">
        <v>132</v>
      </c>
      <c r="AT162" s="187" t="s">
        <v>128</v>
      </c>
      <c r="AU162" s="187" t="s">
        <v>87</v>
      </c>
      <c r="AY162" s="14" t="s">
        <v>125</v>
      </c>
      <c r="BE162" s="188">
        <f t="shared" si="44"/>
        <v>0</v>
      </c>
      <c r="BF162" s="188">
        <f t="shared" si="45"/>
        <v>316.5</v>
      </c>
      <c r="BG162" s="188">
        <f t="shared" si="46"/>
        <v>0</v>
      </c>
      <c r="BH162" s="188">
        <f t="shared" si="47"/>
        <v>0</v>
      </c>
      <c r="BI162" s="188">
        <f t="shared" si="48"/>
        <v>0</v>
      </c>
      <c r="BJ162" s="14" t="s">
        <v>133</v>
      </c>
      <c r="BK162" s="188">
        <f t="shared" si="49"/>
        <v>316.5</v>
      </c>
      <c r="BL162" s="14" t="s">
        <v>132</v>
      </c>
      <c r="BM162" s="187" t="s">
        <v>319</v>
      </c>
    </row>
    <row r="163" s="1" customFormat="1" ht="24.2" customHeight="1">
      <c r="B163" s="174"/>
      <c r="C163" s="175" t="s">
        <v>79</v>
      </c>
      <c r="D163" s="175" t="s">
        <v>128</v>
      </c>
      <c r="E163" s="176" t="s">
        <v>468</v>
      </c>
      <c r="F163" s="177" t="s">
        <v>469</v>
      </c>
      <c r="G163" s="178" t="s">
        <v>131</v>
      </c>
      <c r="H163" s="179">
        <v>5</v>
      </c>
      <c r="I163" s="180">
        <v>15</v>
      </c>
      <c r="J163" s="181">
        <f t="shared" si="40"/>
        <v>75</v>
      </c>
      <c r="K163" s="182"/>
      <c r="L163" s="36"/>
      <c r="M163" s="183" t="s">
        <v>1</v>
      </c>
      <c r="N163" s="184" t="s">
        <v>44</v>
      </c>
      <c r="P163" s="185">
        <f t="shared" si="41"/>
        <v>0</v>
      </c>
      <c r="Q163" s="185">
        <v>0</v>
      </c>
      <c r="R163" s="185">
        <f t="shared" si="42"/>
        <v>0</v>
      </c>
      <c r="S163" s="185">
        <v>0</v>
      </c>
      <c r="T163" s="186">
        <f t="shared" si="43"/>
        <v>0</v>
      </c>
      <c r="AR163" s="187" t="s">
        <v>132</v>
      </c>
      <c r="AT163" s="187" t="s">
        <v>128</v>
      </c>
      <c r="AU163" s="187" t="s">
        <v>87</v>
      </c>
      <c r="AY163" s="14" t="s">
        <v>125</v>
      </c>
      <c r="BE163" s="188">
        <f t="shared" si="44"/>
        <v>0</v>
      </c>
      <c r="BF163" s="188">
        <f t="shared" si="45"/>
        <v>75</v>
      </c>
      <c r="BG163" s="188">
        <f t="shared" si="46"/>
        <v>0</v>
      </c>
      <c r="BH163" s="188">
        <f t="shared" si="47"/>
        <v>0</v>
      </c>
      <c r="BI163" s="188">
        <f t="shared" si="48"/>
        <v>0</v>
      </c>
      <c r="BJ163" s="14" t="s">
        <v>133</v>
      </c>
      <c r="BK163" s="188">
        <f t="shared" si="49"/>
        <v>75</v>
      </c>
      <c r="BL163" s="14" t="s">
        <v>132</v>
      </c>
      <c r="BM163" s="187" t="s">
        <v>322</v>
      </c>
    </row>
    <row r="164" s="1" customFormat="1" ht="24.2" customHeight="1">
      <c r="B164" s="174"/>
      <c r="C164" s="175" t="s">
        <v>272</v>
      </c>
      <c r="D164" s="175" t="s">
        <v>128</v>
      </c>
      <c r="E164" s="176" t="s">
        <v>470</v>
      </c>
      <c r="F164" s="177" t="s">
        <v>471</v>
      </c>
      <c r="G164" s="178" t="s">
        <v>136</v>
      </c>
      <c r="H164" s="179">
        <v>20</v>
      </c>
      <c r="I164" s="180">
        <v>11.5</v>
      </c>
      <c r="J164" s="181">
        <f t="shared" si="40"/>
        <v>230</v>
      </c>
      <c r="K164" s="182"/>
      <c r="L164" s="36"/>
      <c r="M164" s="183" t="s">
        <v>1</v>
      </c>
      <c r="N164" s="184" t="s">
        <v>44</v>
      </c>
      <c r="P164" s="185">
        <f t="shared" si="41"/>
        <v>0</v>
      </c>
      <c r="Q164" s="185">
        <v>0</v>
      </c>
      <c r="R164" s="185">
        <f t="shared" si="42"/>
        <v>0</v>
      </c>
      <c r="S164" s="185">
        <v>0</v>
      </c>
      <c r="T164" s="186">
        <f t="shared" si="43"/>
        <v>0</v>
      </c>
      <c r="AR164" s="187" t="s">
        <v>132</v>
      </c>
      <c r="AT164" s="187" t="s">
        <v>128</v>
      </c>
      <c r="AU164" s="187" t="s">
        <v>87</v>
      </c>
      <c r="AY164" s="14" t="s">
        <v>125</v>
      </c>
      <c r="BE164" s="188">
        <f t="shared" si="44"/>
        <v>0</v>
      </c>
      <c r="BF164" s="188">
        <f t="shared" si="45"/>
        <v>230</v>
      </c>
      <c r="BG164" s="188">
        <f t="shared" si="46"/>
        <v>0</v>
      </c>
      <c r="BH164" s="188">
        <f t="shared" si="47"/>
        <v>0</v>
      </c>
      <c r="BI164" s="188">
        <f t="shared" si="48"/>
        <v>0</v>
      </c>
      <c r="BJ164" s="14" t="s">
        <v>133</v>
      </c>
      <c r="BK164" s="188">
        <f t="shared" si="49"/>
        <v>230</v>
      </c>
      <c r="BL164" s="14" t="s">
        <v>132</v>
      </c>
      <c r="BM164" s="187" t="s">
        <v>326</v>
      </c>
    </row>
    <row r="165" s="1" customFormat="1" ht="16.5" customHeight="1">
      <c r="B165" s="174"/>
      <c r="C165" s="175" t="s">
        <v>208</v>
      </c>
      <c r="D165" s="175" t="s">
        <v>128</v>
      </c>
      <c r="E165" s="176" t="s">
        <v>472</v>
      </c>
      <c r="F165" s="177" t="s">
        <v>473</v>
      </c>
      <c r="G165" s="178" t="s">
        <v>474</v>
      </c>
      <c r="H165" s="179">
        <v>1</v>
      </c>
      <c r="I165" s="180">
        <v>72</v>
      </c>
      <c r="J165" s="181">
        <f t="shared" si="40"/>
        <v>72</v>
      </c>
      <c r="K165" s="182"/>
      <c r="L165" s="36"/>
      <c r="M165" s="183" t="s">
        <v>1</v>
      </c>
      <c r="N165" s="184" t="s">
        <v>44</v>
      </c>
      <c r="P165" s="185">
        <f t="shared" si="41"/>
        <v>0</v>
      </c>
      <c r="Q165" s="185">
        <v>0</v>
      </c>
      <c r="R165" s="185">
        <f t="shared" si="42"/>
        <v>0</v>
      </c>
      <c r="S165" s="185">
        <v>0</v>
      </c>
      <c r="T165" s="186">
        <f t="shared" si="43"/>
        <v>0</v>
      </c>
      <c r="AR165" s="187" t="s">
        <v>132</v>
      </c>
      <c r="AT165" s="187" t="s">
        <v>128</v>
      </c>
      <c r="AU165" s="187" t="s">
        <v>87</v>
      </c>
      <c r="AY165" s="14" t="s">
        <v>125</v>
      </c>
      <c r="BE165" s="188">
        <f t="shared" si="44"/>
        <v>0</v>
      </c>
      <c r="BF165" s="188">
        <f t="shared" si="45"/>
        <v>72</v>
      </c>
      <c r="BG165" s="188">
        <f t="shared" si="46"/>
        <v>0</v>
      </c>
      <c r="BH165" s="188">
        <f t="shared" si="47"/>
        <v>0</v>
      </c>
      <c r="BI165" s="188">
        <f t="shared" si="48"/>
        <v>0</v>
      </c>
      <c r="BJ165" s="14" t="s">
        <v>133</v>
      </c>
      <c r="BK165" s="188">
        <f t="shared" si="49"/>
        <v>72</v>
      </c>
      <c r="BL165" s="14" t="s">
        <v>132</v>
      </c>
      <c r="BM165" s="187" t="s">
        <v>329</v>
      </c>
    </row>
    <row r="166" s="1" customFormat="1" ht="16.5" customHeight="1">
      <c r="B166" s="174"/>
      <c r="C166" s="175" t="s">
        <v>279</v>
      </c>
      <c r="D166" s="175" t="s">
        <v>128</v>
      </c>
      <c r="E166" s="176" t="s">
        <v>475</v>
      </c>
      <c r="F166" s="177" t="s">
        <v>476</v>
      </c>
      <c r="G166" s="178" t="s">
        <v>474</v>
      </c>
      <c r="H166" s="179">
        <v>1</v>
      </c>
      <c r="I166" s="180">
        <v>29.620000000000001</v>
      </c>
      <c r="J166" s="181">
        <f t="shared" si="40"/>
        <v>29.620000000000001</v>
      </c>
      <c r="K166" s="182"/>
      <c r="L166" s="36"/>
      <c r="M166" s="183" t="s">
        <v>1</v>
      </c>
      <c r="N166" s="184" t="s">
        <v>44</v>
      </c>
      <c r="P166" s="185">
        <f t="shared" si="41"/>
        <v>0</v>
      </c>
      <c r="Q166" s="185">
        <v>0</v>
      </c>
      <c r="R166" s="185">
        <f t="shared" si="42"/>
        <v>0</v>
      </c>
      <c r="S166" s="185">
        <v>0</v>
      </c>
      <c r="T166" s="186">
        <f t="shared" si="43"/>
        <v>0</v>
      </c>
      <c r="AR166" s="187" t="s">
        <v>132</v>
      </c>
      <c r="AT166" s="187" t="s">
        <v>128</v>
      </c>
      <c r="AU166" s="187" t="s">
        <v>87</v>
      </c>
      <c r="AY166" s="14" t="s">
        <v>125</v>
      </c>
      <c r="BE166" s="188">
        <f t="shared" si="44"/>
        <v>0</v>
      </c>
      <c r="BF166" s="188">
        <f t="shared" si="45"/>
        <v>29.620000000000001</v>
      </c>
      <c r="BG166" s="188">
        <f t="shared" si="46"/>
        <v>0</v>
      </c>
      <c r="BH166" s="188">
        <f t="shared" si="47"/>
        <v>0</v>
      </c>
      <c r="BI166" s="188">
        <f t="shared" si="48"/>
        <v>0</v>
      </c>
      <c r="BJ166" s="14" t="s">
        <v>133</v>
      </c>
      <c r="BK166" s="188">
        <f t="shared" si="49"/>
        <v>29.620000000000001</v>
      </c>
      <c r="BL166" s="14" t="s">
        <v>132</v>
      </c>
      <c r="BM166" s="187" t="s">
        <v>333</v>
      </c>
    </row>
    <row r="167" s="1" customFormat="1" ht="16.5" customHeight="1">
      <c r="B167" s="174"/>
      <c r="C167" s="175" t="s">
        <v>212</v>
      </c>
      <c r="D167" s="175" t="s">
        <v>128</v>
      </c>
      <c r="E167" s="176" t="s">
        <v>477</v>
      </c>
      <c r="F167" s="177" t="s">
        <v>478</v>
      </c>
      <c r="G167" s="178" t="s">
        <v>479</v>
      </c>
      <c r="H167" s="179">
        <v>1</v>
      </c>
      <c r="I167" s="180">
        <v>179.58000000000001</v>
      </c>
      <c r="J167" s="181">
        <f t="shared" si="40"/>
        <v>179.58000000000001</v>
      </c>
      <c r="K167" s="182"/>
      <c r="L167" s="36"/>
      <c r="M167" s="183" t="s">
        <v>1</v>
      </c>
      <c r="N167" s="184" t="s">
        <v>44</v>
      </c>
      <c r="P167" s="185">
        <f t="shared" si="41"/>
        <v>0</v>
      </c>
      <c r="Q167" s="185">
        <v>0</v>
      </c>
      <c r="R167" s="185">
        <f t="shared" si="42"/>
        <v>0</v>
      </c>
      <c r="S167" s="185">
        <v>0</v>
      </c>
      <c r="T167" s="186">
        <f t="shared" si="43"/>
        <v>0</v>
      </c>
      <c r="AR167" s="187" t="s">
        <v>132</v>
      </c>
      <c r="AT167" s="187" t="s">
        <v>128</v>
      </c>
      <c r="AU167" s="187" t="s">
        <v>87</v>
      </c>
      <c r="AY167" s="14" t="s">
        <v>125</v>
      </c>
      <c r="BE167" s="188">
        <f t="shared" si="44"/>
        <v>0</v>
      </c>
      <c r="BF167" s="188">
        <f t="shared" si="45"/>
        <v>179.58000000000001</v>
      </c>
      <c r="BG167" s="188">
        <f t="shared" si="46"/>
        <v>0</v>
      </c>
      <c r="BH167" s="188">
        <f t="shared" si="47"/>
        <v>0</v>
      </c>
      <c r="BI167" s="188">
        <f t="shared" si="48"/>
        <v>0</v>
      </c>
      <c r="BJ167" s="14" t="s">
        <v>133</v>
      </c>
      <c r="BK167" s="188">
        <f t="shared" si="49"/>
        <v>179.58000000000001</v>
      </c>
      <c r="BL167" s="14" t="s">
        <v>132</v>
      </c>
      <c r="BM167" s="187" t="s">
        <v>336</v>
      </c>
    </row>
    <row r="168" s="1" customFormat="1" ht="24.2" customHeight="1">
      <c r="B168" s="174"/>
      <c r="C168" s="175" t="s">
        <v>286</v>
      </c>
      <c r="D168" s="175" t="s">
        <v>128</v>
      </c>
      <c r="E168" s="176" t="s">
        <v>480</v>
      </c>
      <c r="F168" s="177" t="s">
        <v>481</v>
      </c>
      <c r="G168" s="178" t="s">
        <v>131</v>
      </c>
      <c r="H168" s="179">
        <v>28</v>
      </c>
      <c r="I168" s="180">
        <v>1</v>
      </c>
      <c r="J168" s="181">
        <f t="shared" si="40"/>
        <v>28</v>
      </c>
      <c r="K168" s="182"/>
      <c r="L168" s="36"/>
      <c r="M168" s="183" t="s">
        <v>1</v>
      </c>
      <c r="N168" s="184" t="s">
        <v>44</v>
      </c>
      <c r="P168" s="185">
        <f t="shared" si="41"/>
        <v>0</v>
      </c>
      <c r="Q168" s="185">
        <v>0</v>
      </c>
      <c r="R168" s="185">
        <f t="shared" si="42"/>
        <v>0</v>
      </c>
      <c r="S168" s="185">
        <v>0</v>
      </c>
      <c r="T168" s="186">
        <f t="shared" si="43"/>
        <v>0</v>
      </c>
      <c r="AR168" s="187" t="s">
        <v>132</v>
      </c>
      <c r="AT168" s="187" t="s">
        <v>128</v>
      </c>
      <c r="AU168" s="187" t="s">
        <v>87</v>
      </c>
      <c r="AY168" s="14" t="s">
        <v>125</v>
      </c>
      <c r="BE168" s="188">
        <f t="shared" si="44"/>
        <v>0</v>
      </c>
      <c r="BF168" s="188">
        <f t="shared" si="45"/>
        <v>28</v>
      </c>
      <c r="BG168" s="188">
        <f t="shared" si="46"/>
        <v>0</v>
      </c>
      <c r="BH168" s="188">
        <f t="shared" si="47"/>
        <v>0</v>
      </c>
      <c r="BI168" s="188">
        <f t="shared" si="48"/>
        <v>0</v>
      </c>
      <c r="BJ168" s="14" t="s">
        <v>133</v>
      </c>
      <c r="BK168" s="188">
        <f t="shared" si="49"/>
        <v>28</v>
      </c>
      <c r="BL168" s="14" t="s">
        <v>132</v>
      </c>
      <c r="BM168" s="187" t="s">
        <v>340</v>
      </c>
    </row>
    <row r="169" s="1" customFormat="1" ht="21.75" customHeight="1">
      <c r="B169" s="174"/>
      <c r="C169" s="175" t="s">
        <v>215</v>
      </c>
      <c r="D169" s="175" t="s">
        <v>128</v>
      </c>
      <c r="E169" s="176" t="s">
        <v>482</v>
      </c>
      <c r="F169" s="177" t="s">
        <v>483</v>
      </c>
      <c r="G169" s="178" t="s">
        <v>419</v>
      </c>
      <c r="H169" s="179">
        <v>1</v>
      </c>
      <c r="I169" s="180">
        <v>287.89999999999998</v>
      </c>
      <c r="J169" s="181">
        <f t="shared" si="40"/>
        <v>287.89999999999998</v>
      </c>
      <c r="K169" s="182"/>
      <c r="L169" s="36"/>
      <c r="M169" s="183" t="s">
        <v>1</v>
      </c>
      <c r="N169" s="184" t="s">
        <v>44</v>
      </c>
      <c r="P169" s="185">
        <f t="shared" si="41"/>
        <v>0</v>
      </c>
      <c r="Q169" s="185">
        <v>0</v>
      </c>
      <c r="R169" s="185">
        <f t="shared" si="42"/>
        <v>0</v>
      </c>
      <c r="S169" s="185">
        <v>0</v>
      </c>
      <c r="T169" s="186">
        <f t="shared" si="43"/>
        <v>0</v>
      </c>
      <c r="AR169" s="187" t="s">
        <v>132</v>
      </c>
      <c r="AT169" s="187" t="s">
        <v>128</v>
      </c>
      <c r="AU169" s="187" t="s">
        <v>87</v>
      </c>
      <c r="AY169" s="14" t="s">
        <v>125</v>
      </c>
      <c r="BE169" s="188">
        <f t="shared" si="44"/>
        <v>0</v>
      </c>
      <c r="BF169" s="188">
        <f t="shared" si="45"/>
        <v>287.89999999999998</v>
      </c>
      <c r="BG169" s="188">
        <f t="shared" si="46"/>
        <v>0</v>
      </c>
      <c r="BH169" s="188">
        <f t="shared" si="47"/>
        <v>0</v>
      </c>
      <c r="BI169" s="188">
        <f t="shared" si="48"/>
        <v>0</v>
      </c>
      <c r="BJ169" s="14" t="s">
        <v>133</v>
      </c>
      <c r="BK169" s="188">
        <f t="shared" si="49"/>
        <v>287.89999999999998</v>
      </c>
      <c r="BL169" s="14" t="s">
        <v>132</v>
      </c>
      <c r="BM169" s="187" t="s">
        <v>343</v>
      </c>
    </row>
    <row r="170" s="1" customFormat="1" ht="16.5" customHeight="1">
      <c r="B170" s="174"/>
      <c r="C170" s="175" t="s">
        <v>292</v>
      </c>
      <c r="D170" s="175" t="s">
        <v>128</v>
      </c>
      <c r="E170" s="176" t="s">
        <v>484</v>
      </c>
      <c r="F170" s="177" t="s">
        <v>485</v>
      </c>
      <c r="G170" s="178" t="s">
        <v>419</v>
      </c>
      <c r="H170" s="179">
        <v>1</v>
      </c>
      <c r="I170" s="180">
        <v>1</v>
      </c>
      <c r="J170" s="181">
        <f t="shared" si="40"/>
        <v>1</v>
      </c>
      <c r="K170" s="182"/>
      <c r="L170" s="36"/>
      <c r="M170" s="183" t="s">
        <v>1</v>
      </c>
      <c r="N170" s="184" t="s">
        <v>44</v>
      </c>
      <c r="P170" s="185">
        <f t="shared" si="41"/>
        <v>0</v>
      </c>
      <c r="Q170" s="185">
        <v>0</v>
      </c>
      <c r="R170" s="185">
        <f t="shared" si="42"/>
        <v>0</v>
      </c>
      <c r="S170" s="185">
        <v>0</v>
      </c>
      <c r="T170" s="186">
        <f t="shared" si="43"/>
        <v>0</v>
      </c>
      <c r="AR170" s="187" t="s">
        <v>132</v>
      </c>
      <c r="AT170" s="187" t="s">
        <v>128</v>
      </c>
      <c r="AU170" s="187" t="s">
        <v>87</v>
      </c>
      <c r="AY170" s="14" t="s">
        <v>125</v>
      </c>
      <c r="BE170" s="188">
        <f t="shared" si="44"/>
        <v>0</v>
      </c>
      <c r="BF170" s="188">
        <f t="shared" si="45"/>
        <v>1</v>
      </c>
      <c r="BG170" s="188">
        <f t="shared" si="46"/>
        <v>0</v>
      </c>
      <c r="BH170" s="188">
        <f t="shared" si="47"/>
        <v>0</v>
      </c>
      <c r="BI170" s="188">
        <f t="shared" si="48"/>
        <v>0</v>
      </c>
      <c r="BJ170" s="14" t="s">
        <v>133</v>
      </c>
      <c r="BK170" s="188">
        <f t="shared" si="49"/>
        <v>1</v>
      </c>
      <c r="BL170" s="14" t="s">
        <v>132</v>
      </c>
      <c r="BM170" s="187" t="s">
        <v>347</v>
      </c>
    </row>
    <row r="171" s="1" customFormat="1" ht="16.5" customHeight="1">
      <c r="B171" s="174"/>
      <c r="C171" s="175" t="s">
        <v>299</v>
      </c>
      <c r="D171" s="175" t="s">
        <v>128</v>
      </c>
      <c r="E171" s="176" t="s">
        <v>486</v>
      </c>
      <c r="F171" s="177" t="s">
        <v>487</v>
      </c>
      <c r="G171" s="178" t="s">
        <v>419</v>
      </c>
      <c r="H171" s="179">
        <v>1</v>
      </c>
      <c r="I171" s="180">
        <v>1</v>
      </c>
      <c r="J171" s="181">
        <f t="shared" si="40"/>
        <v>1</v>
      </c>
      <c r="K171" s="182"/>
      <c r="L171" s="36"/>
      <c r="M171" s="183" t="s">
        <v>1</v>
      </c>
      <c r="N171" s="184" t="s">
        <v>44</v>
      </c>
      <c r="P171" s="185">
        <f t="shared" si="41"/>
        <v>0</v>
      </c>
      <c r="Q171" s="185">
        <v>0</v>
      </c>
      <c r="R171" s="185">
        <f t="shared" si="42"/>
        <v>0</v>
      </c>
      <c r="S171" s="185">
        <v>0</v>
      </c>
      <c r="T171" s="186">
        <f t="shared" si="43"/>
        <v>0</v>
      </c>
      <c r="AR171" s="187" t="s">
        <v>132</v>
      </c>
      <c r="AT171" s="187" t="s">
        <v>128</v>
      </c>
      <c r="AU171" s="187" t="s">
        <v>87</v>
      </c>
      <c r="AY171" s="14" t="s">
        <v>125</v>
      </c>
      <c r="BE171" s="188">
        <f t="shared" si="44"/>
        <v>0</v>
      </c>
      <c r="BF171" s="188">
        <f t="shared" si="45"/>
        <v>1</v>
      </c>
      <c r="BG171" s="188">
        <f t="shared" si="46"/>
        <v>0</v>
      </c>
      <c r="BH171" s="188">
        <f t="shared" si="47"/>
        <v>0</v>
      </c>
      <c r="BI171" s="188">
        <f t="shared" si="48"/>
        <v>0</v>
      </c>
      <c r="BJ171" s="14" t="s">
        <v>133</v>
      </c>
      <c r="BK171" s="188">
        <f t="shared" si="49"/>
        <v>1</v>
      </c>
      <c r="BL171" s="14" t="s">
        <v>132</v>
      </c>
      <c r="BM171" s="187" t="s">
        <v>356</v>
      </c>
    </row>
    <row r="172" s="1" customFormat="1" ht="24.2" customHeight="1">
      <c r="B172" s="174"/>
      <c r="C172" s="175" t="s">
        <v>222</v>
      </c>
      <c r="D172" s="175" t="s">
        <v>128</v>
      </c>
      <c r="E172" s="176" t="s">
        <v>488</v>
      </c>
      <c r="F172" s="177" t="s">
        <v>489</v>
      </c>
      <c r="G172" s="178" t="s">
        <v>419</v>
      </c>
      <c r="H172" s="179">
        <v>1</v>
      </c>
      <c r="I172" s="180">
        <v>250</v>
      </c>
      <c r="J172" s="181">
        <f t="shared" si="40"/>
        <v>250</v>
      </c>
      <c r="K172" s="182"/>
      <c r="L172" s="36"/>
      <c r="M172" s="183" t="s">
        <v>1</v>
      </c>
      <c r="N172" s="184" t="s">
        <v>44</v>
      </c>
      <c r="P172" s="185">
        <f t="shared" si="41"/>
        <v>0</v>
      </c>
      <c r="Q172" s="185">
        <v>0</v>
      </c>
      <c r="R172" s="185">
        <f t="shared" si="42"/>
        <v>0</v>
      </c>
      <c r="S172" s="185">
        <v>0</v>
      </c>
      <c r="T172" s="186">
        <f t="shared" si="43"/>
        <v>0</v>
      </c>
      <c r="AR172" s="187" t="s">
        <v>132</v>
      </c>
      <c r="AT172" s="187" t="s">
        <v>128</v>
      </c>
      <c r="AU172" s="187" t="s">
        <v>87</v>
      </c>
      <c r="AY172" s="14" t="s">
        <v>125</v>
      </c>
      <c r="BE172" s="188">
        <f t="shared" si="44"/>
        <v>0</v>
      </c>
      <c r="BF172" s="188">
        <f t="shared" si="45"/>
        <v>250</v>
      </c>
      <c r="BG172" s="188">
        <f t="shared" si="46"/>
        <v>0</v>
      </c>
      <c r="BH172" s="188">
        <f t="shared" si="47"/>
        <v>0</v>
      </c>
      <c r="BI172" s="188">
        <f t="shared" si="48"/>
        <v>0</v>
      </c>
      <c r="BJ172" s="14" t="s">
        <v>133</v>
      </c>
      <c r="BK172" s="188">
        <f t="shared" si="49"/>
        <v>250</v>
      </c>
      <c r="BL172" s="14" t="s">
        <v>132</v>
      </c>
      <c r="BM172" s="187" t="s">
        <v>359</v>
      </c>
    </row>
    <row r="173" s="1" customFormat="1" ht="24.2" customHeight="1">
      <c r="B173" s="174"/>
      <c r="C173" s="175" t="s">
        <v>306</v>
      </c>
      <c r="D173" s="175" t="s">
        <v>128</v>
      </c>
      <c r="E173" s="176" t="s">
        <v>490</v>
      </c>
      <c r="F173" s="177" t="s">
        <v>491</v>
      </c>
      <c r="G173" s="178" t="s">
        <v>131</v>
      </c>
      <c r="H173" s="179">
        <v>1</v>
      </c>
      <c r="I173" s="180">
        <v>1</v>
      </c>
      <c r="J173" s="181">
        <f t="shared" si="40"/>
        <v>1</v>
      </c>
      <c r="K173" s="182"/>
      <c r="L173" s="36"/>
      <c r="M173" s="183" t="s">
        <v>1</v>
      </c>
      <c r="N173" s="184" t="s">
        <v>44</v>
      </c>
      <c r="P173" s="185">
        <f t="shared" si="41"/>
        <v>0</v>
      </c>
      <c r="Q173" s="185">
        <v>0</v>
      </c>
      <c r="R173" s="185">
        <f t="shared" si="42"/>
        <v>0</v>
      </c>
      <c r="S173" s="185">
        <v>0</v>
      </c>
      <c r="T173" s="186">
        <f t="shared" si="43"/>
        <v>0</v>
      </c>
      <c r="AR173" s="187" t="s">
        <v>132</v>
      </c>
      <c r="AT173" s="187" t="s">
        <v>128</v>
      </c>
      <c r="AU173" s="187" t="s">
        <v>87</v>
      </c>
      <c r="AY173" s="14" t="s">
        <v>125</v>
      </c>
      <c r="BE173" s="188">
        <f t="shared" si="44"/>
        <v>0</v>
      </c>
      <c r="BF173" s="188">
        <f t="shared" si="45"/>
        <v>1</v>
      </c>
      <c r="BG173" s="188">
        <f t="shared" si="46"/>
        <v>0</v>
      </c>
      <c r="BH173" s="188">
        <f t="shared" si="47"/>
        <v>0</v>
      </c>
      <c r="BI173" s="188">
        <f t="shared" si="48"/>
        <v>0</v>
      </c>
      <c r="BJ173" s="14" t="s">
        <v>133</v>
      </c>
      <c r="BK173" s="188">
        <f t="shared" si="49"/>
        <v>1</v>
      </c>
      <c r="BL173" s="14" t="s">
        <v>132</v>
      </c>
      <c r="BM173" s="187" t="s">
        <v>366</v>
      </c>
    </row>
    <row r="174" s="1" customFormat="1" ht="16.5" customHeight="1">
      <c r="B174" s="174"/>
      <c r="C174" s="175" t="s">
        <v>226</v>
      </c>
      <c r="D174" s="175" t="s">
        <v>128</v>
      </c>
      <c r="E174" s="176" t="s">
        <v>492</v>
      </c>
      <c r="F174" s="177" t="s">
        <v>493</v>
      </c>
      <c r="G174" s="178" t="s">
        <v>419</v>
      </c>
      <c r="H174" s="179">
        <v>1</v>
      </c>
      <c r="I174" s="180">
        <v>107.14</v>
      </c>
      <c r="J174" s="181">
        <f t="shared" si="40"/>
        <v>107.14</v>
      </c>
      <c r="K174" s="182"/>
      <c r="L174" s="36"/>
      <c r="M174" s="183" t="s">
        <v>1</v>
      </c>
      <c r="N174" s="184" t="s">
        <v>44</v>
      </c>
      <c r="P174" s="185">
        <f t="shared" si="41"/>
        <v>0</v>
      </c>
      <c r="Q174" s="185">
        <v>0</v>
      </c>
      <c r="R174" s="185">
        <f t="shared" si="42"/>
        <v>0</v>
      </c>
      <c r="S174" s="185">
        <v>0</v>
      </c>
      <c r="T174" s="186">
        <f t="shared" si="43"/>
        <v>0</v>
      </c>
      <c r="AR174" s="187" t="s">
        <v>132</v>
      </c>
      <c r="AT174" s="187" t="s">
        <v>128</v>
      </c>
      <c r="AU174" s="187" t="s">
        <v>87</v>
      </c>
      <c r="AY174" s="14" t="s">
        <v>125</v>
      </c>
      <c r="BE174" s="188">
        <f t="shared" si="44"/>
        <v>0</v>
      </c>
      <c r="BF174" s="188">
        <f t="shared" si="45"/>
        <v>107.14</v>
      </c>
      <c r="BG174" s="188">
        <f t="shared" si="46"/>
        <v>0</v>
      </c>
      <c r="BH174" s="188">
        <f t="shared" si="47"/>
        <v>0</v>
      </c>
      <c r="BI174" s="188">
        <f t="shared" si="48"/>
        <v>0</v>
      </c>
      <c r="BJ174" s="14" t="s">
        <v>133</v>
      </c>
      <c r="BK174" s="188">
        <f t="shared" si="49"/>
        <v>107.14</v>
      </c>
      <c r="BL174" s="14" t="s">
        <v>132</v>
      </c>
      <c r="BM174" s="187" t="s">
        <v>370</v>
      </c>
    </row>
    <row r="175" s="1" customFormat="1" ht="37.9" customHeight="1">
      <c r="B175" s="174"/>
      <c r="C175" s="175" t="s">
        <v>313</v>
      </c>
      <c r="D175" s="175" t="s">
        <v>128</v>
      </c>
      <c r="E175" s="176" t="s">
        <v>494</v>
      </c>
      <c r="F175" s="177" t="s">
        <v>495</v>
      </c>
      <c r="G175" s="178" t="s">
        <v>419</v>
      </c>
      <c r="H175" s="179">
        <v>1</v>
      </c>
      <c r="I175" s="180">
        <v>150</v>
      </c>
      <c r="J175" s="181">
        <f t="shared" si="40"/>
        <v>150</v>
      </c>
      <c r="K175" s="182"/>
      <c r="L175" s="36"/>
      <c r="M175" s="183" t="s">
        <v>1</v>
      </c>
      <c r="N175" s="184" t="s">
        <v>44</v>
      </c>
      <c r="P175" s="185">
        <f t="shared" si="41"/>
        <v>0</v>
      </c>
      <c r="Q175" s="185">
        <v>0</v>
      </c>
      <c r="R175" s="185">
        <f t="shared" si="42"/>
        <v>0</v>
      </c>
      <c r="S175" s="185">
        <v>0</v>
      </c>
      <c r="T175" s="186">
        <f t="shared" si="43"/>
        <v>0</v>
      </c>
      <c r="AR175" s="187" t="s">
        <v>132</v>
      </c>
      <c r="AT175" s="187" t="s">
        <v>128</v>
      </c>
      <c r="AU175" s="187" t="s">
        <v>87</v>
      </c>
      <c r="AY175" s="14" t="s">
        <v>125</v>
      </c>
      <c r="BE175" s="188">
        <f t="shared" si="44"/>
        <v>0</v>
      </c>
      <c r="BF175" s="188">
        <f t="shared" si="45"/>
        <v>150</v>
      </c>
      <c r="BG175" s="188">
        <f t="shared" si="46"/>
        <v>0</v>
      </c>
      <c r="BH175" s="188">
        <f t="shared" si="47"/>
        <v>0</v>
      </c>
      <c r="BI175" s="188">
        <f t="shared" si="48"/>
        <v>0</v>
      </c>
      <c r="BJ175" s="14" t="s">
        <v>133</v>
      </c>
      <c r="BK175" s="188">
        <f t="shared" si="49"/>
        <v>150</v>
      </c>
      <c r="BL175" s="14" t="s">
        <v>132</v>
      </c>
      <c r="BM175" s="187" t="s">
        <v>374</v>
      </c>
    </row>
    <row r="176" s="1" customFormat="1" ht="16.5" customHeight="1">
      <c r="B176" s="174"/>
      <c r="C176" s="175" t="s">
        <v>229</v>
      </c>
      <c r="D176" s="175" t="s">
        <v>128</v>
      </c>
      <c r="E176" s="176" t="s">
        <v>496</v>
      </c>
      <c r="F176" s="177" t="s">
        <v>497</v>
      </c>
      <c r="G176" s="178" t="s">
        <v>419</v>
      </c>
      <c r="H176" s="179">
        <v>1</v>
      </c>
      <c r="I176" s="180">
        <v>150</v>
      </c>
      <c r="J176" s="181">
        <f t="shared" si="40"/>
        <v>150</v>
      </c>
      <c r="K176" s="182"/>
      <c r="L176" s="36"/>
      <c r="M176" s="200" t="s">
        <v>1</v>
      </c>
      <c r="N176" s="201" t="s">
        <v>44</v>
      </c>
      <c r="O176" s="202"/>
      <c r="P176" s="203">
        <f t="shared" si="41"/>
        <v>0</v>
      </c>
      <c r="Q176" s="203">
        <v>0</v>
      </c>
      <c r="R176" s="203">
        <f t="shared" si="42"/>
        <v>0</v>
      </c>
      <c r="S176" s="203">
        <v>0</v>
      </c>
      <c r="T176" s="204">
        <f t="shared" si="43"/>
        <v>0</v>
      </c>
      <c r="AR176" s="187" t="s">
        <v>132</v>
      </c>
      <c r="AT176" s="187" t="s">
        <v>128</v>
      </c>
      <c r="AU176" s="187" t="s">
        <v>87</v>
      </c>
      <c r="AY176" s="14" t="s">
        <v>125</v>
      </c>
      <c r="BE176" s="188">
        <f t="shared" si="44"/>
        <v>0</v>
      </c>
      <c r="BF176" s="188">
        <f t="shared" si="45"/>
        <v>150</v>
      </c>
      <c r="BG176" s="188">
        <f t="shared" si="46"/>
        <v>0</v>
      </c>
      <c r="BH176" s="188">
        <f t="shared" si="47"/>
        <v>0</v>
      </c>
      <c r="BI176" s="188">
        <f t="shared" si="48"/>
        <v>0</v>
      </c>
      <c r="BJ176" s="14" t="s">
        <v>133</v>
      </c>
      <c r="BK176" s="188">
        <f t="shared" si="49"/>
        <v>150</v>
      </c>
      <c r="BL176" s="14" t="s">
        <v>132</v>
      </c>
      <c r="BM176" s="187" t="s">
        <v>377</v>
      </c>
    </row>
    <row r="177" s="1" customFormat="1" ht="6.95" customHeight="1">
      <c r="B177" s="61"/>
      <c r="C177" s="62"/>
      <c r="D177" s="62"/>
      <c r="E177" s="62"/>
      <c r="F177" s="62"/>
      <c r="G177" s="62"/>
      <c r="H177" s="62"/>
      <c r="I177" s="62"/>
      <c r="J177" s="62"/>
      <c r="K177" s="62"/>
      <c r="L177" s="36"/>
    </row>
  </sheetData>
  <autoFilter ref="C120:K176"/>
  <mergeCells count="10">
    <mergeCell ref="E87:H87"/>
    <mergeCell ref="E111:H111"/>
    <mergeCell ref="E113:H113"/>
    <mergeCell ref="L2:V2"/>
    <mergeCell ref="H67:J74"/>
    <mergeCell ref="E7:H7"/>
    <mergeCell ref="E9:H9"/>
    <mergeCell ref="E18:H18"/>
    <mergeCell ref="E27:H27"/>
    <mergeCell ref="E85:H85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aaa</dc:creator>
  <cp:lastModifiedBy>Marcela Šebeková</cp:lastModifiedBy>
  <dcterms:created xsi:type="dcterms:W3CDTF">2024-06-17T11:32:38Z</dcterms:created>
  <dcterms:modified xsi:type="dcterms:W3CDTF">2024-07-10T05:17:26Z</dcterms:modified>
</cp:coreProperties>
</file>