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4B53A42-6D4B-480F-9B7C-D5D7B5D82006}" xr6:coauthVersionLast="45" xr6:coauthVersionMax="45" xr10:uidLastSave="{00000000-0000-0000-0000-000000000000}"/>
  <bookViews>
    <workbookView xWindow="9696" yWindow="516" windowWidth="13152" windowHeight="11184" activeTab="1" xr2:uid="{00000000-000D-0000-FFFF-FFFF00000000}"/>
  </bookViews>
  <sheets>
    <sheet name="Rekapitulácia stavby" sheetId="1" r:id="rId1"/>
    <sheet name="022 - Montovaná oceľová hala" sheetId="2" r:id="rId2"/>
  </sheets>
  <definedNames>
    <definedName name="_xlnm._FilterDatabase" localSheetId="1" hidden="1">'022 - Montovaná oceľová hala'!$C$121:$K$193</definedName>
    <definedName name="_xlnm.Print_Titles" localSheetId="1">'022 - Montovaná oceľová hala'!$121:$121</definedName>
    <definedName name="_xlnm.Print_Titles" localSheetId="0">'Rekapitulácia stavby'!$92:$92</definedName>
    <definedName name="_xlnm.Print_Area" localSheetId="1">'022 - Montovaná oceľová hala'!$C$4:$J$76,'022 - Montovaná oceľová hala'!$C$82:$J$105,'022 - Montovaná oceľová hala'!$C$111:$K$193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R187" i="2" s="1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T187" i="2" s="1"/>
  <c r="R188" i="2"/>
  <c r="P188" i="2"/>
  <c r="P187" i="2" s="1"/>
  <c r="BK188" i="2"/>
  <c r="BK187" i="2"/>
  <c r="J187" i="2" s="1"/>
  <c r="J104" i="2" s="1"/>
  <c r="J188" i="2"/>
  <c r="BF188" i="2" s="1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T159" i="2" s="1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P159" i="2"/>
  <c r="BK160" i="2"/>
  <c r="J160" i="2"/>
  <c r="BF160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T153" i="2" s="1"/>
  <c r="T152" i="2" s="1"/>
  <c r="R154" i="2"/>
  <c r="R153" i="2" s="1"/>
  <c r="P154" i="2"/>
  <c r="P153" i="2" s="1"/>
  <c r="P152" i="2" s="1"/>
  <c r="BK154" i="2"/>
  <c r="J154" i="2"/>
  <c r="BF154" i="2" s="1"/>
  <c r="BI151" i="2"/>
  <c r="BH151" i="2"/>
  <c r="BG151" i="2"/>
  <c r="BE151" i="2"/>
  <c r="T151" i="2"/>
  <c r="T150" i="2" s="1"/>
  <c r="R151" i="2"/>
  <c r="R150" i="2"/>
  <c r="P151" i="2"/>
  <c r="P150" i="2" s="1"/>
  <c r="BK151" i="2"/>
  <c r="BK150" i="2"/>
  <c r="J150" i="2" s="1"/>
  <c r="J100" i="2" s="1"/>
  <c r="J151" i="2"/>
  <c r="BF151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BK140" i="2" s="1"/>
  <c r="J140" i="2" s="1"/>
  <c r="J99" i="2" s="1"/>
  <c r="J145" i="2"/>
  <c r="BF145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R140" i="2" s="1"/>
  <c r="P141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T134" i="2" s="1"/>
  <c r="R135" i="2"/>
  <c r="R134" i="2" s="1"/>
  <c r="P135" i="2"/>
  <c r="P134" i="2" s="1"/>
  <c r="BK135" i="2"/>
  <c r="BK134" i="2" s="1"/>
  <c r="J134" i="2" s="1"/>
  <c r="J98" i="2" s="1"/>
  <c r="J135" i="2"/>
  <c r="BF135" i="2" s="1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T129" i="2" s="1"/>
  <c r="R130" i="2"/>
  <c r="P130" i="2"/>
  <c r="P129" i="2" s="1"/>
  <c r="BK130" i="2"/>
  <c r="J130" i="2"/>
  <c r="BF130" i="2" s="1"/>
  <c r="BI128" i="2"/>
  <c r="BH128" i="2"/>
  <c r="BG128" i="2"/>
  <c r="BE128" i="2"/>
  <c r="T128" i="2"/>
  <c r="R128" i="2"/>
  <c r="P128" i="2"/>
  <c r="BK128" i="2"/>
  <c r="J128" i="2"/>
  <c r="BF128" i="2" s="1"/>
  <c r="BI127" i="2"/>
  <c r="BH127" i="2"/>
  <c r="BG127" i="2"/>
  <c r="F33" i="2" s="1"/>
  <c r="BB95" i="1" s="1"/>
  <c r="BB94" i="1" s="1"/>
  <c r="BE127" i="2"/>
  <c r="T127" i="2"/>
  <c r="R127" i="2"/>
  <c r="P127" i="2"/>
  <c r="BK127" i="2"/>
  <c r="J127" i="2"/>
  <c r="BF127" i="2"/>
  <c r="BI126" i="2"/>
  <c r="F35" i="2" s="1"/>
  <c r="BD95" i="1" s="1"/>
  <c r="BD94" i="1" s="1"/>
  <c r="W33" i="1" s="1"/>
  <c r="BH126" i="2"/>
  <c r="BG126" i="2"/>
  <c r="BE126" i="2"/>
  <c r="T126" i="2"/>
  <c r="R126" i="2"/>
  <c r="P126" i="2"/>
  <c r="BK126" i="2"/>
  <c r="J126" i="2"/>
  <c r="BF126" i="2" s="1"/>
  <c r="BI125" i="2"/>
  <c r="BH125" i="2"/>
  <c r="F34" i="2" s="1"/>
  <c r="BC95" i="1" s="1"/>
  <c r="BC94" i="1" s="1"/>
  <c r="BG125" i="2"/>
  <c r="BE125" i="2"/>
  <c r="T125" i="2"/>
  <c r="T124" i="2" s="1"/>
  <c r="R125" i="2"/>
  <c r="R124" i="2" s="1"/>
  <c r="P125" i="2"/>
  <c r="P124" i="2" s="1"/>
  <c r="BK125" i="2"/>
  <c r="J125" i="2"/>
  <c r="BF125" i="2" s="1"/>
  <c r="J119" i="2"/>
  <c r="J118" i="2"/>
  <c r="F118" i="2"/>
  <c r="F116" i="2"/>
  <c r="E114" i="2"/>
  <c r="J90" i="2"/>
  <c r="J89" i="2"/>
  <c r="F89" i="2"/>
  <c r="F87" i="2"/>
  <c r="E85" i="2"/>
  <c r="J16" i="2"/>
  <c r="E16" i="2"/>
  <c r="F119" i="2" s="1"/>
  <c r="F90" i="2"/>
  <c r="J15" i="2"/>
  <c r="J10" i="2"/>
  <c r="J116" i="2" s="1"/>
  <c r="AS94" i="1"/>
  <c r="L90" i="1"/>
  <c r="AM90" i="1"/>
  <c r="AM89" i="1"/>
  <c r="L89" i="1"/>
  <c r="AM87" i="1"/>
  <c r="L87" i="1"/>
  <c r="L85" i="1"/>
  <c r="L84" i="1"/>
  <c r="T123" i="2" l="1"/>
  <c r="T122" i="2" s="1"/>
  <c r="J87" i="2"/>
  <c r="J31" i="2"/>
  <c r="AV95" i="1" s="1"/>
  <c r="BK129" i="2"/>
  <c r="J129" i="2" s="1"/>
  <c r="J97" i="2" s="1"/>
  <c r="R129" i="2"/>
  <c r="R123" i="2" s="1"/>
  <c r="P140" i="2"/>
  <c r="P123" i="2" s="1"/>
  <c r="P122" i="2" s="1"/>
  <c r="AU95" i="1" s="1"/>
  <c r="AU94" i="1" s="1"/>
  <c r="BK153" i="2"/>
  <c r="BK159" i="2"/>
  <c r="J159" i="2" s="1"/>
  <c r="J103" i="2" s="1"/>
  <c r="T140" i="2"/>
  <c r="BK124" i="2"/>
  <c r="R159" i="2"/>
  <c r="J124" i="2"/>
  <c r="J96" i="2" s="1"/>
  <c r="F32" i="2"/>
  <c r="BA95" i="1" s="1"/>
  <c r="BA94" i="1" s="1"/>
  <c r="J32" i="2"/>
  <c r="AW95" i="1" s="1"/>
  <c r="AT95" i="1" s="1"/>
  <c r="R152" i="2"/>
  <c r="J153" i="2"/>
  <c r="J102" i="2" s="1"/>
  <c r="BK152" i="2"/>
  <c r="J152" i="2" s="1"/>
  <c r="J101" i="2" s="1"/>
  <c r="W31" i="1"/>
  <c r="AX94" i="1"/>
  <c r="AY94" i="1"/>
  <c r="W32" i="1"/>
  <c r="F31" i="2"/>
  <c r="AZ95" i="1" s="1"/>
  <c r="AZ94" i="1" s="1"/>
  <c r="BK123" i="2" l="1"/>
  <c r="W29" i="1"/>
  <c r="AV94" i="1"/>
  <c r="BK122" i="2"/>
  <c r="J122" i="2" s="1"/>
  <c r="J123" i="2"/>
  <c r="J95" i="2" s="1"/>
  <c r="AW94" i="1"/>
  <c r="AK30" i="1" s="1"/>
  <c r="W30" i="1"/>
  <c r="R122" i="2"/>
  <c r="J28" i="2" l="1"/>
  <c r="J94" i="2"/>
  <c r="AT94" i="1"/>
  <c r="AK29" i="1"/>
  <c r="AG95" i="1" l="1"/>
  <c r="J37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<sst xmlns="http://schemas.openxmlformats.org/spreadsheetml/2006/main" count="1166" uniqueCount="377">
  <si>
    <t>Export Komplet</t>
  </si>
  <si>
    <t/>
  </si>
  <si>
    <t>2.0</t>
  </si>
  <si>
    <t>ZAMOK</t>
  </si>
  <si>
    <t>False</t>
  </si>
  <si>
    <t>{15c6a635-afd9-4511-b121-abc3409db3a8}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</si>
  <si>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</si>
  <si>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</si>
  <si>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</si>
  <si>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</si>
  <si>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</si>
  <si>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</si>
  <si>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022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</si>
  <si>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</si>
  <si>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</si>
  <si>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Montovaná oceľová hala</t>
  </si>
  <si>
    <t>JKSO:</t>
  </si>
  <si>
    <t>KS:</t>
  </si>
  <si>
    <t>Miesto:</t>
  </si>
  <si>
    <t>Cífer Štadiónová ulica</t>
  </si>
  <si>
    <t>Dátum:</t>
  </si>
  <si>
    <t>10. 2. 2020</t>
  </si>
  <si>
    <t>Objednávateľ:</t>
  </si>
  <si>
    <t>IČO:</t>
  </si>
  <si>
    <t>Obecný úrad Cífer</t>
  </si>
  <si>
    <t>IČ DPH:</t>
  </si>
  <si>
    <t>Zhotoviteľ:</t>
  </si>
  <si>
    <t>Vyplň údaj</t>
  </si>
  <si>
    <t>Projektant:</t>
  </si>
  <si>
    <t>Ing.Marián Rímeš</t>
  </si>
  <si>
    <t>True</t>
  </si>
  <si>
    <t>0,01</t>
  </si>
  <si>
    <t>Spracovateľ:</t>
  </si>
  <si>
    <t>Milan Tomašovič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</si>
  <si>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</si>
  <si>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</si>
  <si>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</si>
  <si>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</si>
  <si>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</si>
  <si>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</si>
  <si>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</si>
  <si>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</si>
  <si>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</si>
  <si>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</si>
  <si>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</si>
  <si>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</si>
  <si>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</si>
  <si>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</si>
  <si>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</si>
  <si>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</si>
  <si>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</si>
  <si>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</si>
  <si>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</si>
  <si>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</si>
  <si>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</si>
  <si>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</si>
  <si>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</si>
  <si>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</si>
  <si>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</si>
  <si>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</si>
  <si>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</si>
  <si>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</si>
  <si>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</si>
  <si>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</si>
  <si>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</si>
  <si>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</si>
  <si>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</si>
  <si>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</si>
  <si>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</si>
  <si>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</si>
  <si>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</si>
  <si>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</si>
  <si>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</si>
  <si>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</si>
  <si>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</si>
  <si>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</si>
  <si>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</si>
  <si>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</si>
  <si>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</si>
  <si>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</si>
  <si>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</si>
  <si>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</si>
  <si>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</si>
  <si>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</si>
  <si>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</si>
  <si>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</si>
  <si>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</si>
  <si>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</si>
  <si>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</si>
  <si>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</si>
  <si>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</si>
  <si>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</si>
  <si>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</si>
  <si>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</si>
  <si>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</si>
  <si>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</si>
  <si>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</si>
  <si>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</si>
  <si>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</si>
  <si>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</si>
  <si>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</si>
  <si>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</si>
  <si>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</si>
  <si>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</si>
  <si>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</si>
  <si>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</si>
  <si>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</si>
  <si>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</si>
  <si>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</si>
  <si>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</si>
  <si>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</si>
  <si>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</si>
  <si>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</si>
  <si>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</si>
  <si>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</si>
  <si>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</si>
  <si>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>Odstránenie krytu v ploche do 200 m2 z betónu prostého, hr. vrstvy 150 do 300 mm,  -0,50000t</t>
  </si>
  <si>
    <t>m2</t>
  </si>
  <si>
    <t>4</t>
  </si>
  <si>
    <t>2</t>
  </si>
  <si>
    <t>-475171865</t>
  </si>
  <si>
    <t>133211101</t>
  </si>
  <si>
    <t>Hĺbenie šachiet v  hornine tr. 3 súdržných - ručným náradím plocha výkopu do 4 m2</t>
  </si>
  <si>
    <t>m3</t>
  </si>
  <si>
    <t>325739414</t>
  </si>
  <si>
    <t>3</t>
  </si>
  <si>
    <t>133211109</t>
  </si>
  <si>
    <t>Príplatok za lepivosť pri hĺbení šachiet ručným alebo pneumatickým náradím v horninách tr. 3</t>
  </si>
  <si>
    <t>-239034655</t>
  </si>
  <si>
    <t>162201102</t>
  </si>
  <si>
    <t>Vodorovné premiestnenie výkopku z horniny 1-4 nad 20-50m</t>
  </si>
  <si>
    <t>-1992676110</t>
  </si>
  <si>
    <t>Zakladanie</t>
  </si>
  <si>
    <t>5</t>
  </si>
  <si>
    <t>274271303</t>
  </si>
  <si>
    <t>Murivo základových pásov (m3) PREMAC 50x30x25 s betónovou výplňou C 16/20 hr. 300 mm</t>
  </si>
  <si>
    <t>-471726236</t>
  </si>
  <si>
    <t>6</t>
  </si>
  <si>
    <t>274271304</t>
  </si>
  <si>
    <t>Murivo základových pásov (m3) PREMAC 50x40x25 s betónovou výplňou C 16/20 hr. 400 mm</t>
  </si>
  <si>
    <t>224235292</t>
  </si>
  <si>
    <t>7</t>
  </si>
  <si>
    <t>274361825</t>
  </si>
  <si>
    <t>Výstuž pre murivo základových pásov PREMAC s betónovou výplňou z ocele 10505</t>
  </si>
  <si>
    <t>t</t>
  </si>
  <si>
    <t>-1132584008</t>
  </si>
  <si>
    <t>8</t>
  </si>
  <si>
    <t>275313612</t>
  </si>
  <si>
    <t>Betón základových pätiek, prostý tr. C 20/25</t>
  </si>
  <si>
    <t>-1010208335</t>
  </si>
  <si>
    <t>Úpravy povrchov, podlahy, osadenie</t>
  </si>
  <si>
    <t>9</t>
  </si>
  <si>
    <t>612465135</t>
  </si>
  <si>
    <t>Vnútorná omietka stien BAUMIT, vápennocementová, strojné miešanie, ručné nanášanie, Jadrová omietka (GrobPutz 4), hr. 10 mm</t>
  </si>
  <si>
    <t>1841638547</t>
  </si>
  <si>
    <t>10</t>
  </si>
  <si>
    <t>612465111</t>
  </si>
  <si>
    <t>Príprava vnútorného podkladu stien, cementový prednástrek 2 mm, ručné nanášanie</t>
  </si>
  <si>
    <t>625314375</t>
  </si>
  <si>
    <t>11</t>
  </si>
  <si>
    <t>622465121</t>
  </si>
  <si>
    <t>Vonkajšia omietka stien Weber - Terranova, farebné piesky, weber.pas mozaiková omietka, strednozrnná</t>
  </si>
  <si>
    <t>-1074608239</t>
  </si>
  <si>
    <t>12</t>
  </si>
  <si>
    <t>622466111.</t>
  </si>
  <si>
    <t>Príprava vonkajšieho podkladu stien, cementový prednástrek 2 mm, ručné nanášanie</t>
  </si>
  <si>
    <t>-1301044598</t>
  </si>
  <si>
    <t>13</t>
  </si>
  <si>
    <t>632451024.</t>
  </si>
  <si>
    <t>Vyrovnávací poter muriva MC 15 zhotovený v páse hr. nad 40 do 50 mm</t>
  </si>
  <si>
    <t>1377157542</t>
  </si>
  <si>
    <t>Ostatné konštrukcie a práce-búranie</t>
  </si>
  <si>
    <t>14</t>
  </si>
  <si>
    <t>919735124</t>
  </si>
  <si>
    <t>Rezanie existujúceho betónového krytu alebo podkladu hĺbky nad 150 do 200 mm</t>
  </si>
  <si>
    <t>m</t>
  </si>
  <si>
    <t>2131277182</t>
  </si>
  <si>
    <t>15</t>
  </si>
  <si>
    <t>941955004</t>
  </si>
  <si>
    <t>Lešenie ľahké pracovné pomocné s výškou lešeňovej podlahy nad 2,50 do 3,5 m</t>
  </si>
  <si>
    <t>-139989138</t>
  </si>
  <si>
    <t>16</t>
  </si>
  <si>
    <t>959941131</t>
  </si>
  <si>
    <t>Chemická kotva s kotevným svorníkom tesnená chemickou ampulkou do betónu, ŽB, kameňa, s vyvŕtaním otvoru M16/20/165 mm</t>
  </si>
  <si>
    <t>ks</t>
  </si>
  <si>
    <t>-130129312</t>
  </si>
  <si>
    <t>17</t>
  </si>
  <si>
    <t>961043111.</t>
  </si>
  <si>
    <t>Búranie sokla z betónu prostého  -2,20000t</t>
  </si>
  <si>
    <t>-831423474</t>
  </si>
  <si>
    <t>18</t>
  </si>
  <si>
    <t>968071137</t>
  </si>
  <si>
    <t>Vyvesenie kovového krídla vrát do suti plochy nad 4 m2</t>
  </si>
  <si>
    <t>221461609</t>
  </si>
  <si>
    <t>19</t>
  </si>
  <si>
    <t>968072559</t>
  </si>
  <si>
    <t>Vybúranie kovových vrát plochy nad 5 m2,  -0,06600t</t>
  </si>
  <si>
    <t>1146213046</t>
  </si>
  <si>
    <t>971045802</t>
  </si>
  <si>
    <t>Vrty príklepovým vrtákom do D 12 mm do stien alebo smerom dole do betónu -0.00001t</t>
  </si>
  <si>
    <t>cm</t>
  </si>
  <si>
    <t>-1583071709</t>
  </si>
  <si>
    <t>21</t>
  </si>
  <si>
    <t>979082111</t>
  </si>
  <si>
    <t>Vnútrostavenisková doprava sutiny a vybúraných hmôt do 10 m</t>
  </si>
  <si>
    <t>-1882205828</t>
  </si>
  <si>
    <t>22</t>
  </si>
  <si>
    <t>979082121</t>
  </si>
  <si>
    <t>Vnútrostavenisková doprava sutiny a vybúraných hmôt za každých ďalších 5 m (50 m)</t>
  </si>
  <si>
    <t>-332804203</t>
  </si>
  <si>
    <t>99</t>
  </si>
  <si>
    <t>Presun hmôt HSV</t>
  </si>
  <si>
    <t>23</t>
  </si>
  <si>
    <t>998021021</t>
  </si>
  <si>
    <t>Presun hmôt pre haly 802, 811 zvislá konštr.z tehál,tvárnic,blokov alebo kovová do výšky 20 m</t>
  </si>
  <si>
    <t>1246753283</t>
  </si>
  <si>
    <t>PSV</t>
  </si>
  <si>
    <t>Práce a dodávky PSV</t>
  </si>
  <si>
    <t>764</t>
  </si>
  <si>
    <t>Konštrukcie klampiarske</t>
  </si>
  <si>
    <t>24</t>
  </si>
  <si>
    <t>764331230.</t>
  </si>
  <si>
    <t>Lemovanie z pozinkovaného PZ plechu, múrov r.š. 330 mm</t>
  </si>
  <si>
    <t>238297274</t>
  </si>
  <si>
    <t>25</t>
  </si>
  <si>
    <t>764352227</t>
  </si>
  <si>
    <t>Žľaby z pozinkovaného PZ plechu, pododkvapové polkruhové r.š. 330 mm</t>
  </si>
  <si>
    <t>1371183596</t>
  </si>
  <si>
    <t>26</t>
  </si>
  <si>
    <t>764445210.</t>
  </si>
  <si>
    <t>Dilatácia z pozinkovaného PZ plechu, škár, muriva a stropov, hr. plechu 0,8 mm, r.š. 400 mm</t>
  </si>
  <si>
    <t>-1700933538</t>
  </si>
  <si>
    <t>27</t>
  </si>
  <si>
    <t>764454253</t>
  </si>
  <si>
    <t>Zvodové rúry z pozinkovaného PZ plechu, kruhové priemer 100 mm</t>
  </si>
  <si>
    <t>270985558</t>
  </si>
  <si>
    <t>28</t>
  </si>
  <si>
    <t>998764201</t>
  </si>
  <si>
    <t>Presun hmôt pre konštrukcie klampiarske v objektoch výšky do 6 m</t>
  </si>
  <si>
    <t>%</t>
  </si>
  <si>
    <t>1899204840</t>
  </si>
  <si>
    <t>767</t>
  </si>
  <si>
    <t>Konštrukcie doplnkové kovové</t>
  </si>
  <si>
    <t>29</t>
  </si>
  <si>
    <t>767131111</t>
  </si>
  <si>
    <t>Montáž stien a priečok z plechu spojených skrutkovaním</t>
  </si>
  <si>
    <t>-1114081997</t>
  </si>
  <si>
    <t>30</t>
  </si>
  <si>
    <t>767132811</t>
  </si>
  <si>
    <t>Demontáž stien a priečok z plechu skrutkovaných,  -0,01800t</t>
  </si>
  <si>
    <t>-1916299534</t>
  </si>
  <si>
    <t>31</t>
  </si>
  <si>
    <t>767392112</t>
  </si>
  <si>
    <t>Montáž krytiny striech plechom tvarovaným skrutkovaním</t>
  </si>
  <si>
    <t>-1582028561</t>
  </si>
  <si>
    <t>32</t>
  </si>
  <si>
    <t>M</t>
  </si>
  <si>
    <t>1383102060</t>
  </si>
  <si>
    <t>Trapézový plech pozinkovaný hr. 0,75 mm, T 05 1245x3 mm MASLEN</t>
  </si>
  <si>
    <t>-859267525</t>
  </si>
  <si>
    <t>P</t>
  </si>
  <si>
    <t>Poznámka k položke:_x000D_
PRÍPLATKY: silver, RAL 9006, RAL 3000.</t>
  </si>
  <si>
    <t>33</t>
  </si>
  <si>
    <t>767652240</t>
  </si>
  <si>
    <t>Montáž vrát otočných, osadených do oceľovej konštrukcie, s plochou nad 13 m2</t>
  </si>
  <si>
    <t>-1855799898</t>
  </si>
  <si>
    <t>34</t>
  </si>
  <si>
    <t>5534371PC1</t>
  </si>
  <si>
    <t>Kovové vráta s priechodnými dverami, otváravé osadené do OK, 4100/3200, atypické</t>
  </si>
  <si>
    <t>-2069715424</t>
  </si>
  <si>
    <t>35</t>
  </si>
  <si>
    <t>767995104</t>
  </si>
  <si>
    <t>Montáž ostatných atypických kovových stavebných doplnkových konštrukcií nad 20 do 50 kg</t>
  </si>
  <si>
    <t>kg</t>
  </si>
  <si>
    <t>94929363</t>
  </si>
  <si>
    <t>36</t>
  </si>
  <si>
    <t>767995105</t>
  </si>
  <si>
    <t>Montáž ostatných atypických kovových stavebných doplnkových konštrukcií nad 50 do 100 kg</t>
  </si>
  <si>
    <t>-501308553</t>
  </si>
  <si>
    <t>37</t>
  </si>
  <si>
    <t>132110002100</t>
  </si>
  <si>
    <t>Tyč oceľová jemná kruhová D 12 mm, ozn. 11 373, podľa EN alebo EN ISO S235JRG1</t>
  </si>
  <si>
    <t>895303591</t>
  </si>
  <si>
    <t>38</t>
  </si>
  <si>
    <t>134830000101</t>
  </si>
  <si>
    <t>Tyč oceľová prierezu IPE 140 mm, ozn. 11 373, podľa EN ISO S235JRG1</t>
  </si>
  <si>
    <t>-1368199398</t>
  </si>
  <si>
    <t>39</t>
  </si>
  <si>
    <t>134830000100</t>
  </si>
  <si>
    <t>Tyč oceľová prierezu IPE 160 mm, ozn. 11 373, podľa EN ISO S235JRG1</t>
  </si>
  <si>
    <t>-1217297901</t>
  </si>
  <si>
    <t>40</t>
  </si>
  <si>
    <t>134830000600</t>
  </si>
  <si>
    <t>Tyč oceľová prierezu IPE 270 mm, ozn. 11 373, podľa EN ISO S235JRG1</t>
  </si>
  <si>
    <t>-1879228924</t>
  </si>
  <si>
    <t>41</t>
  </si>
  <si>
    <t>133840001100</t>
  </si>
  <si>
    <t>Tyč oceľová prierezu U 140 mm valcovaná za tepla, ozn. 11 375, podľa EN ISO S235JR</t>
  </si>
  <si>
    <t>-1425856513</t>
  </si>
  <si>
    <t>42</t>
  </si>
  <si>
    <t>145640000700</t>
  </si>
  <si>
    <t>Profil oceľový 40x3 mm 1x ťahaný tenkostenný uzavretý štvorcový</t>
  </si>
  <si>
    <t>553138018</t>
  </si>
  <si>
    <t>43</t>
  </si>
  <si>
    <t>145640001000</t>
  </si>
  <si>
    <t>Profil oceľový 50x3 mm 1x ťahaný tenkostenný uzavretý štvorcový</t>
  </si>
  <si>
    <t>1682692124</t>
  </si>
  <si>
    <t>44</t>
  </si>
  <si>
    <t>145640001001</t>
  </si>
  <si>
    <t>Profil oceľový 50x6 mm 1x ťahaný tenkostenný uzavretý štvorcový</t>
  </si>
  <si>
    <t>-2017150725</t>
  </si>
  <si>
    <t>45</t>
  </si>
  <si>
    <t>132310001100</t>
  </si>
  <si>
    <t>Tyč oceľová prierezu L 30x30x3 mm, ozn. 11 373, podľa EN ISO S235JRG1</t>
  </si>
  <si>
    <t>470474233</t>
  </si>
  <si>
    <t>46</t>
  </si>
  <si>
    <t>133310002301</t>
  </si>
  <si>
    <t>Tyč oceľová prierezu L rovnoramenný uholník 50x50x3 mm, ozn. 11 373 podľa EN ISO S235JRG1</t>
  </si>
  <si>
    <t>1764541484</t>
  </si>
  <si>
    <t>47</t>
  </si>
  <si>
    <t>133320000500</t>
  </si>
  <si>
    <t>Tyč oceľová prierezu L nerovnoramenný uholník 80x60x6 mm, ozn. 11 373, podľa EN ISO S235JRG1</t>
  </si>
  <si>
    <t>-327203381</t>
  </si>
  <si>
    <t>48</t>
  </si>
  <si>
    <t>136110019500</t>
  </si>
  <si>
    <t>Plech oceľový hrubý 4x1000x2000 mm, ozn. 11 373.0, podľa EN S235JRG1</t>
  </si>
  <si>
    <t>2109064239</t>
  </si>
  <si>
    <t>49</t>
  </si>
  <si>
    <t>136110019800</t>
  </si>
  <si>
    <t>Plech oceľový hrubý 6x1000x2000 mm, ozn. 11 373.0, podľa EN S235JRG1</t>
  </si>
  <si>
    <t>2048284019</t>
  </si>
  <si>
    <t>50</t>
  </si>
  <si>
    <t>136110020000</t>
  </si>
  <si>
    <t>Plech oceľový hrubý 8x1000x2000 mm, ozn. 11 373.0, podľa EN S235JRG1</t>
  </si>
  <si>
    <t>1926552666</t>
  </si>
  <si>
    <t>51</t>
  </si>
  <si>
    <t>136110020200</t>
  </si>
  <si>
    <t>Plech oceľový hrubý 10x1000x2000 mm, ozn. 11 373.0, podľa EN S235JRG1</t>
  </si>
  <si>
    <t>263206210</t>
  </si>
  <si>
    <t>52</t>
  </si>
  <si>
    <t>136110020400</t>
  </si>
  <si>
    <t>Plech oceľový hrubý 12x1000x2000 mm, ozn. 11 373.0, podľa EN S235JRG1</t>
  </si>
  <si>
    <t>-2114279224</t>
  </si>
  <si>
    <t>53</t>
  </si>
  <si>
    <t>767996802</t>
  </si>
  <si>
    <t>Demontáž ostatných doplnkov stavieb s hmotnosťou jednotlivých dielov konštr. nad 50 do 100 kg,  -0,00100t</t>
  </si>
  <si>
    <t>1836864955</t>
  </si>
  <si>
    <t>54</t>
  </si>
  <si>
    <t>998767201</t>
  </si>
  <si>
    <t>Presun hmôt pre kovové stavebné doplnkové konštrukcie v objektoch výšky do 6 m</t>
  </si>
  <si>
    <t>1070217303</t>
  </si>
  <si>
    <t>783</t>
  </si>
  <si>
    <t>Dokončovacie práce - nátery</t>
  </si>
  <si>
    <t>55</t>
  </si>
  <si>
    <t>783903811</t>
  </si>
  <si>
    <t>Ostatné práce odmastenie chemickými rozpúšťadlami</t>
  </si>
  <si>
    <t>357582124</t>
  </si>
  <si>
    <t>56</t>
  </si>
  <si>
    <t>783124120</t>
  </si>
  <si>
    <t>Nátery oceľ.konštr. stredných B a plnostenných D syntetické dvojnásobné - 70μm</t>
  </si>
  <si>
    <t>-1989980814</t>
  </si>
  <si>
    <t>57</t>
  </si>
  <si>
    <t>783124720</t>
  </si>
  <si>
    <t>Nátery oceľ.konštr. stredných B a plnostenných D syntetické základné - 35μm</t>
  </si>
  <si>
    <t>1959002027</t>
  </si>
  <si>
    <t>58</t>
  </si>
  <si>
    <t>783225100</t>
  </si>
  <si>
    <t xml:space="preserve">Nátery kov.stav.doplnk.konštr. syntetické na vzduchu schnúce dvojnás. 1x s emailov. - 105µm </t>
  </si>
  <si>
    <t>-1133842659</t>
  </si>
  <si>
    <t>59</t>
  </si>
  <si>
    <t>783226100</t>
  </si>
  <si>
    <t>Nátery kov.stav.doplnk.konštr. syntetické na vzduchu schnúce základný - 35µm</t>
  </si>
  <si>
    <t>1768588031</t>
  </si>
  <si>
    <t>60</t>
  </si>
  <si>
    <t>783522000</t>
  </si>
  <si>
    <t xml:space="preserve">Nátery klamp. konštr. syntet. na vzduchu schnúce dvojnás. so základného náterom reakt. farbou - 105µm </t>
  </si>
  <si>
    <t>-1499530439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</si>
</sst>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167" fontId="30" fillId="2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57" t="s">
        <v>12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19"/>
      <c r="AQ5" s="19"/>
      <c r="AR5" s="17"/>
      <c r="BE5" s="265" t="s">
        <v>13</v>
      </c>
      <c r="BS5" s="14" t="s">
        <v>6</v>
      </c>
    </row>
    <row r="6" spans="1:74" s="1" customFormat="1" ht="36.9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59" t="s">
        <v>15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19"/>
      <c r="AQ6" s="19"/>
      <c r="AR6" s="17"/>
      <c r="BE6" s="266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66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66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66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66"/>
      <c r="BS10" s="14" t="s">
        <v>6</v>
      </c>
    </row>
    <row r="11" spans="1:74" s="1" customFormat="1" ht="18.45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66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66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66"/>
      <c r="BS13" s="14" t="s">
        <v>6</v>
      </c>
    </row>
    <row r="14" spans="1:74" ht="13.2">
      <c r="B14" s="18"/>
      <c r="C14" s="19"/>
      <c r="D14" s="19"/>
      <c r="E14" s="260" t="s">
        <v>27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66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66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66"/>
      <c r="BS16" s="14" t="s">
        <v>4</v>
      </c>
    </row>
    <row r="17" spans="1:71" s="1" customFormat="1" ht="18.45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66"/>
      <c r="BS17" s="14" t="s">
        <v>30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66"/>
      <c r="BS18" s="14" t="s">
        <v>31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66"/>
      <c r="BS19" s="14" t="s">
        <v>31</v>
      </c>
    </row>
    <row r="20" spans="1:71" s="1" customFormat="1" ht="18.4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66"/>
      <c r="BS20" s="14" t="s">
        <v>30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66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66"/>
    </row>
    <row r="23" spans="1:71" s="1" customFormat="1" ht="16.5" customHeight="1">
      <c r="B23" s="18"/>
      <c r="C23" s="19"/>
      <c r="D23" s="19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19"/>
      <c r="AP23" s="19"/>
      <c r="AQ23" s="19"/>
      <c r="AR23" s="17"/>
      <c r="BE23" s="266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66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66"/>
    </row>
    <row r="26" spans="1:71" s="2" customFormat="1" ht="25.95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8">
        <f>ROUND(AG94,2)</f>
        <v>0</v>
      </c>
      <c r="AL26" s="269"/>
      <c r="AM26" s="269"/>
      <c r="AN26" s="269"/>
      <c r="AO26" s="269"/>
      <c r="AP26" s="33"/>
      <c r="AQ26" s="33"/>
      <c r="AR26" s="36"/>
      <c r="BE26" s="266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66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3" t="s">
        <v>36</v>
      </c>
      <c r="M28" s="263"/>
      <c r="N28" s="263"/>
      <c r="O28" s="263"/>
      <c r="P28" s="263"/>
      <c r="Q28" s="33"/>
      <c r="R28" s="33"/>
      <c r="S28" s="33"/>
      <c r="T28" s="33"/>
      <c r="U28" s="33"/>
      <c r="V28" s="33"/>
      <c r="W28" s="263" t="s">
        <v>37</v>
      </c>
      <c r="X28" s="263"/>
      <c r="Y28" s="263"/>
      <c r="Z28" s="263"/>
      <c r="AA28" s="263"/>
      <c r="AB28" s="263"/>
      <c r="AC28" s="263"/>
      <c r="AD28" s="263"/>
      <c r="AE28" s="263"/>
      <c r="AF28" s="33"/>
      <c r="AG28" s="33"/>
      <c r="AH28" s="33"/>
      <c r="AI28" s="33"/>
      <c r="AJ28" s="33"/>
      <c r="AK28" s="263" t="s">
        <v>38</v>
      </c>
      <c r="AL28" s="263"/>
      <c r="AM28" s="263"/>
      <c r="AN28" s="263"/>
      <c r="AO28" s="263"/>
      <c r="AP28" s="33"/>
      <c r="AQ28" s="33"/>
      <c r="AR28" s="36"/>
      <c r="BE28" s="266"/>
    </row>
    <row r="29" spans="1:71" s="3" customFormat="1" ht="14.4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9">
        <v>0.2</v>
      </c>
      <c r="M29" s="230"/>
      <c r="N29" s="230"/>
      <c r="O29" s="230"/>
      <c r="P29" s="230"/>
      <c r="Q29" s="38"/>
      <c r="R29" s="38"/>
      <c r="S29" s="38"/>
      <c r="T29" s="38"/>
      <c r="U29" s="38"/>
      <c r="V29" s="38"/>
      <c r="W29" s="264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F29" s="38"/>
      <c r="AG29" s="38"/>
      <c r="AH29" s="38"/>
      <c r="AI29" s="38"/>
      <c r="AJ29" s="38"/>
      <c r="AK29" s="264">
        <f>ROUND(AV94, 2)</f>
        <v>0</v>
      </c>
      <c r="AL29" s="230"/>
      <c r="AM29" s="230"/>
      <c r="AN29" s="230"/>
      <c r="AO29" s="230"/>
      <c r="AP29" s="38"/>
      <c r="AQ29" s="38"/>
      <c r="AR29" s="39"/>
      <c r="BE29" s="267"/>
    </row>
    <row r="30" spans="1:71" s="3" customFormat="1" ht="14.4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9">
        <v>0.2</v>
      </c>
      <c r="M30" s="230"/>
      <c r="N30" s="230"/>
      <c r="O30" s="230"/>
      <c r="P30" s="230"/>
      <c r="Q30" s="38"/>
      <c r="R30" s="38"/>
      <c r="S30" s="38"/>
      <c r="T30" s="38"/>
      <c r="U30" s="38"/>
      <c r="V30" s="38"/>
      <c r="W30" s="264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F30" s="38"/>
      <c r="AG30" s="38"/>
      <c r="AH30" s="38"/>
      <c r="AI30" s="38"/>
      <c r="AJ30" s="38"/>
      <c r="AK30" s="264">
        <f>ROUND(AW94, 2)</f>
        <v>0</v>
      </c>
      <c r="AL30" s="230"/>
      <c r="AM30" s="230"/>
      <c r="AN30" s="230"/>
      <c r="AO30" s="230"/>
      <c r="AP30" s="38"/>
      <c r="AQ30" s="38"/>
      <c r="AR30" s="39"/>
      <c r="BE30" s="267"/>
    </row>
    <row r="31" spans="1:71" s="3" customFormat="1" ht="14.4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9">
        <v>0.2</v>
      </c>
      <c r="M31" s="230"/>
      <c r="N31" s="230"/>
      <c r="O31" s="230"/>
      <c r="P31" s="230"/>
      <c r="Q31" s="38"/>
      <c r="R31" s="38"/>
      <c r="S31" s="38"/>
      <c r="T31" s="38"/>
      <c r="U31" s="38"/>
      <c r="V31" s="38"/>
      <c r="W31" s="264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F31" s="38"/>
      <c r="AG31" s="38"/>
      <c r="AH31" s="38"/>
      <c r="AI31" s="38"/>
      <c r="AJ31" s="38"/>
      <c r="AK31" s="264">
        <v>0</v>
      </c>
      <c r="AL31" s="230"/>
      <c r="AM31" s="230"/>
      <c r="AN31" s="230"/>
      <c r="AO31" s="230"/>
      <c r="AP31" s="38"/>
      <c r="AQ31" s="38"/>
      <c r="AR31" s="39"/>
      <c r="BE31" s="267"/>
    </row>
    <row r="32" spans="1:71" s="3" customFormat="1" ht="14.4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9">
        <v>0.2</v>
      </c>
      <c r="M32" s="230"/>
      <c r="N32" s="230"/>
      <c r="O32" s="230"/>
      <c r="P32" s="230"/>
      <c r="Q32" s="38"/>
      <c r="R32" s="38"/>
      <c r="S32" s="38"/>
      <c r="T32" s="38"/>
      <c r="U32" s="38"/>
      <c r="V32" s="38"/>
      <c r="W32" s="264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F32" s="38"/>
      <c r="AG32" s="38"/>
      <c r="AH32" s="38"/>
      <c r="AI32" s="38"/>
      <c r="AJ32" s="38"/>
      <c r="AK32" s="264">
        <v>0</v>
      </c>
      <c r="AL32" s="230"/>
      <c r="AM32" s="230"/>
      <c r="AN32" s="230"/>
      <c r="AO32" s="230"/>
      <c r="AP32" s="38"/>
      <c r="AQ32" s="38"/>
      <c r="AR32" s="39"/>
      <c r="BE32" s="267"/>
    </row>
    <row r="33" spans="1:57" s="3" customFormat="1" ht="14.4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9">
        <v>0</v>
      </c>
      <c r="M33" s="230"/>
      <c r="N33" s="230"/>
      <c r="O33" s="230"/>
      <c r="P33" s="230"/>
      <c r="Q33" s="38"/>
      <c r="R33" s="38"/>
      <c r="S33" s="38"/>
      <c r="T33" s="38"/>
      <c r="U33" s="38"/>
      <c r="V33" s="38"/>
      <c r="W33" s="264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F33" s="38"/>
      <c r="AG33" s="38"/>
      <c r="AH33" s="38"/>
      <c r="AI33" s="38"/>
      <c r="AJ33" s="38"/>
      <c r="AK33" s="264">
        <v>0</v>
      </c>
      <c r="AL33" s="230"/>
      <c r="AM33" s="230"/>
      <c r="AN33" s="230"/>
      <c r="AO33" s="230"/>
      <c r="AP33" s="38"/>
      <c r="AQ33" s="38"/>
      <c r="AR33" s="39"/>
      <c r="BE33" s="267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66"/>
    </row>
    <row r="35" spans="1:57" s="2" customFormat="1" ht="25.95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41" t="s">
        <v>47</v>
      </c>
      <c r="Y35" s="242"/>
      <c r="Z35" s="242"/>
      <c r="AA35" s="242"/>
      <c r="AB35" s="242"/>
      <c r="AC35" s="42"/>
      <c r="AD35" s="42"/>
      <c r="AE35" s="42"/>
      <c r="AF35" s="42"/>
      <c r="AG35" s="42"/>
      <c r="AH35" s="42"/>
      <c r="AI35" s="42"/>
      <c r="AJ35" s="42"/>
      <c r="AK35" s="243">
        <f>SUM(AK26:AK33)</f>
        <v>0</v>
      </c>
      <c r="AL35" s="242"/>
      <c r="AM35" s="242"/>
      <c r="AN35" s="242"/>
      <c r="AO35" s="244"/>
      <c r="AP35" s="40"/>
      <c r="AQ35" s="40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022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48" t="str">
        <f>K6</f>
        <v>Montovaná oceľová hala</v>
      </c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  <c r="AJ85" s="249"/>
      <c r="AK85" s="249"/>
      <c r="AL85" s="249"/>
      <c r="AM85" s="249"/>
      <c r="AN85" s="249"/>
      <c r="AO85" s="249"/>
      <c r="AP85" s="60"/>
      <c r="AQ85" s="60"/>
      <c r="AR85" s="61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Cífer Štadiónová ulica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50" t="str">
        <f>IF(AN8= "","",AN8)</f>
        <v>10. 2. 2020</v>
      </c>
      <c r="AN87" s="250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Obecný úrad Cífer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6" t="str">
        <f>IF(E17="","",E17)</f>
        <v>Ing.Marián Rímeš</v>
      </c>
      <c r="AN89" s="247"/>
      <c r="AO89" s="247"/>
      <c r="AP89" s="247"/>
      <c r="AQ89" s="33"/>
      <c r="AR89" s="36"/>
      <c r="AS89" s="251" t="s">
        <v>55</v>
      </c>
      <c r="AT89" s="252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15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6" t="str">
        <f>IF(E20="","",E20)</f>
        <v>Milan Tomašovič</v>
      </c>
      <c r="AN90" s="247"/>
      <c r="AO90" s="247"/>
      <c r="AP90" s="247"/>
      <c r="AQ90" s="33"/>
      <c r="AR90" s="36"/>
      <c r="AS90" s="253"/>
      <c r="AT90" s="254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5"/>
      <c r="AT91" s="256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31" t="s">
        <v>56</v>
      </c>
      <c r="D92" s="232"/>
      <c r="E92" s="232"/>
      <c r="F92" s="232"/>
      <c r="G92" s="232"/>
      <c r="H92" s="70"/>
      <c r="I92" s="233" t="s">
        <v>57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4" t="s">
        <v>58</v>
      </c>
      <c r="AH92" s="232"/>
      <c r="AI92" s="232"/>
      <c r="AJ92" s="232"/>
      <c r="AK92" s="232"/>
      <c r="AL92" s="232"/>
      <c r="AM92" s="232"/>
      <c r="AN92" s="233" t="s">
        <v>59</v>
      </c>
      <c r="AO92" s="232"/>
      <c r="AP92" s="235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0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39">
        <f>ROUND(AG95,2)</f>
        <v>0</v>
      </c>
      <c r="AH94" s="239"/>
      <c r="AI94" s="239"/>
      <c r="AJ94" s="239"/>
      <c r="AK94" s="239"/>
      <c r="AL94" s="239"/>
      <c r="AM94" s="239"/>
      <c r="AN94" s="240">
        <f>SUM(AG94,AT94)</f>
        <v>0</v>
      </c>
      <c r="AO94" s="240"/>
      <c r="AP94" s="240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0" s="7" customFormat="1" ht="16.5" customHeight="1">
      <c r="A95" s="89" t="s">
        <v>78</v>
      </c>
      <c r="B95" s="90"/>
      <c r="C95" s="91"/>
      <c r="D95" s="238" t="s">
        <v>12</v>
      </c>
      <c r="E95" s="238"/>
      <c r="F95" s="238"/>
      <c r="G95" s="238"/>
      <c r="H95" s="238"/>
      <c r="I95" s="92"/>
      <c r="J95" s="238" t="s">
        <v>15</v>
      </c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238"/>
      <c r="AG95" s="236">
        <f>'022 - Montovaná oceľová hala'!J28</f>
        <v>0</v>
      </c>
      <c r="AH95" s="237"/>
      <c r="AI95" s="237"/>
      <c r="AJ95" s="237"/>
      <c r="AK95" s="237"/>
      <c r="AL95" s="237"/>
      <c r="AM95" s="237"/>
      <c r="AN95" s="236">
        <f>SUM(AG95,AT95)</f>
        <v>0</v>
      </c>
      <c r="AO95" s="237"/>
      <c r="AP95" s="237"/>
      <c r="AQ95" s="93" t="s">
        <v>79</v>
      </c>
      <c r="AR95" s="94"/>
      <c r="AS95" s="95">
        <v>0</v>
      </c>
      <c r="AT95" s="96">
        <f>ROUND(SUM(AV95:AW95),2)</f>
        <v>0</v>
      </c>
      <c r="AU95" s="97">
        <f>'022 - Montovaná oceľová hala'!P122</f>
        <v>0</v>
      </c>
      <c r="AV95" s="96">
        <f>'022 - Montovaná oceľová hala'!J31</f>
        <v>0</v>
      </c>
      <c r="AW95" s="96">
        <f>'022 - Montovaná oceľová hala'!J32</f>
        <v>0</v>
      </c>
      <c r="AX95" s="96">
        <f>'022 - Montovaná oceľová hala'!J33</f>
        <v>0</v>
      </c>
      <c r="AY95" s="96">
        <f>'022 - Montovaná oceľová hala'!J34</f>
        <v>0</v>
      </c>
      <c r="AZ95" s="96">
        <f>'022 - Montovaná oceľová hala'!F31</f>
        <v>0</v>
      </c>
      <c r="BA95" s="96">
        <f>'022 - Montovaná oceľová hala'!F32</f>
        <v>0</v>
      </c>
      <c r="BB95" s="96">
        <f>'022 - Montovaná oceľová hala'!F33</f>
        <v>0</v>
      </c>
      <c r="BC95" s="96">
        <f>'022 - Montovaná oceľová hala'!F34</f>
        <v>0</v>
      </c>
      <c r="BD95" s="98">
        <f>'022 - Montovaná oceľová hala'!F35</f>
        <v>0</v>
      </c>
      <c r="BT95" s="99" t="s">
        <v>80</v>
      </c>
      <c r="BU95" s="99" t="s">
        <v>81</v>
      </c>
      <c r="BV95" s="99" t="s">
        <v>76</v>
      </c>
      <c r="BW95" s="99" t="s">
        <v>5</v>
      </c>
      <c r="BX95" s="99" t="s">
        <v>77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R0AeDMDMenKx+oHR5ZcmLTCB0/zI0hOvTordZ/KmXZSZEjgB6ky8GzQ7YNE6/eckEz4oug5ZXKsJlVwU9M8A8Q==" saltValue="r6WEUZGUi9XC8JuqbMb/5oVlN9GCqG74J+KqCdRy/oi6c/ygSH0VSwuf+VH7Mho77yFkdr+mDQczOFkYnw3ZRw==" spinCount="100000" sheet="1" objects="1" scenarios="1" formatColumns="0" formatRows="0"/>
  <mergeCells count="42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30:P30"/>
    <mergeCell ref="L31:P31"/>
    <mergeCell ref="L32:P32"/>
    <mergeCell ref="L33:P33"/>
    <mergeCell ref="C92:G92"/>
    <mergeCell ref="I92:AF92"/>
    <mergeCell ref="X35:AB35"/>
  </mergeCells>
  <hyperlinks>
    <hyperlink ref="A95" location="'022 - Montovaná oceľová hal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4"/>
  <sheetViews>
    <sheetView showGridLines="0" tabSelected="1" topLeftCell="A84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0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4" t="s">
        <v>5</v>
      </c>
    </row>
    <row r="3" spans="1:46" s="1" customFormat="1" ht="6.9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75</v>
      </c>
    </row>
    <row r="4" spans="1:46" s="1" customFormat="1" ht="24.9" customHeight="1">
      <c r="B4" s="17"/>
      <c r="D4" s="104" t="s">
        <v>82</v>
      </c>
      <c r="I4" s="100"/>
      <c r="L4" s="17"/>
      <c r="M4" s="105" t="s">
        <v>9</v>
      </c>
      <c r="AT4" s="14" t="s">
        <v>4</v>
      </c>
    </row>
    <row r="5" spans="1:46" s="1" customFormat="1" ht="6.9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14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70" t="s">
        <v>15</v>
      </c>
      <c r="F7" s="271"/>
      <c r="G7" s="271"/>
      <c r="H7" s="271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16</v>
      </c>
      <c r="E9" s="31"/>
      <c r="F9" s="108" t="s">
        <v>1</v>
      </c>
      <c r="G9" s="31"/>
      <c r="H9" s="31"/>
      <c r="I9" s="109" t="s">
        <v>17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18</v>
      </c>
      <c r="E10" s="31"/>
      <c r="F10" s="108" t="s">
        <v>19</v>
      </c>
      <c r="G10" s="31"/>
      <c r="H10" s="31"/>
      <c r="I10" s="109" t="s">
        <v>20</v>
      </c>
      <c r="J10" s="110" t="str">
        <f>'Rekapitulácia stavby'!AN8</f>
        <v>10. 2. 2020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5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22</v>
      </c>
      <c r="E12" s="31"/>
      <c r="F12" s="31"/>
      <c r="G12" s="31"/>
      <c r="H12" s="31"/>
      <c r="I12" s="109" t="s">
        <v>23</v>
      </c>
      <c r="J12" s="108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">
        <v>24</v>
      </c>
      <c r="F13" s="31"/>
      <c r="G13" s="31"/>
      <c r="H13" s="31"/>
      <c r="I13" s="109" t="s">
        <v>25</v>
      </c>
      <c r="J13" s="108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26</v>
      </c>
      <c r="E15" s="31"/>
      <c r="F15" s="31"/>
      <c r="G15" s="31"/>
      <c r="H15" s="31"/>
      <c r="I15" s="109" t="s">
        <v>23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72" t="str">
        <f>'Rekapitulácia stavby'!E14</f>
        <v>Vyplň údaj</v>
      </c>
      <c r="F16" s="273"/>
      <c r="G16" s="273"/>
      <c r="H16" s="273"/>
      <c r="I16" s="109" t="s">
        <v>25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28</v>
      </c>
      <c r="E18" s="31"/>
      <c r="F18" s="31"/>
      <c r="G18" s="31"/>
      <c r="H18" s="31"/>
      <c r="I18" s="109" t="s">
        <v>23</v>
      </c>
      <c r="J18" s="108" t="s">
        <v>1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">
        <v>29</v>
      </c>
      <c r="F19" s="31"/>
      <c r="G19" s="31"/>
      <c r="H19" s="31"/>
      <c r="I19" s="109" t="s">
        <v>25</v>
      </c>
      <c r="J19" s="108" t="s">
        <v>1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32</v>
      </c>
      <c r="E21" s="31"/>
      <c r="F21" s="31"/>
      <c r="G21" s="31"/>
      <c r="H21" s="31"/>
      <c r="I21" s="109" t="s">
        <v>23</v>
      </c>
      <c r="J21" s="108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">
        <v>33</v>
      </c>
      <c r="F22" s="31"/>
      <c r="G22" s="31"/>
      <c r="H22" s="31"/>
      <c r="I22" s="109" t="s">
        <v>25</v>
      </c>
      <c r="J22" s="108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34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74" t="s">
        <v>1</v>
      </c>
      <c r="F25" s="274"/>
      <c r="G25" s="274"/>
      <c r="H25" s="274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35</v>
      </c>
      <c r="E28" s="31"/>
      <c r="F28" s="31"/>
      <c r="G28" s="31"/>
      <c r="H28" s="31"/>
      <c r="I28" s="107"/>
      <c r="J28" s="118">
        <f>ROUND(J122,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" customHeight="1">
      <c r="A30" s="31"/>
      <c r="B30" s="36"/>
      <c r="C30" s="31"/>
      <c r="D30" s="31"/>
      <c r="E30" s="31"/>
      <c r="F30" s="119" t="s">
        <v>37</v>
      </c>
      <c r="G30" s="31"/>
      <c r="H30" s="31"/>
      <c r="I30" s="120" t="s">
        <v>36</v>
      </c>
      <c r="J30" s="119" t="s">
        <v>38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" customHeight="1">
      <c r="A31" s="31"/>
      <c r="B31" s="36"/>
      <c r="C31" s="31"/>
      <c r="D31" s="121" t="s">
        <v>39</v>
      </c>
      <c r="E31" s="106" t="s">
        <v>40</v>
      </c>
      <c r="F31" s="122">
        <f>ROUND((SUM(BE122:BE193)),  2)</f>
        <v>0</v>
      </c>
      <c r="G31" s="31"/>
      <c r="H31" s="31"/>
      <c r="I31" s="123">
        <v>0.2</v>
      </c>
      <c r="J31" s="122">
        <f>ROUND(((SUM(BE122:BE193))*I31),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6"/>
      <c r="C32" s="31"/>
      <c r="D32" s="31"/>
      <c r="E32" s="106" t="s">
        <v>41</v>
      </c>
      <c r="F32" s="122">
        <f>ROUND((SUM(BF122:BF193)),  2)</f>
        <v>0</v>
      </c>
      <c r="G32" s="31"/>
      <c r="H32" s="31"/>
      <c r="I32" s="123">
        <v>0.2</v>
      </c>
      <c r="J32" s="122">
        <f>ROUND(((SUM(BF122:BF193))*I32),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hidden="1" customHeight="1">
      <c r="A33" s="31"/>
      <c r="B33" s="36"/>
      <c r="C33" s="31"/>
      <c r="D33" s="31"/>
      <c r="E33" s="106" t="s">
        <v>42</v>
      </c>
      <c r="F33" s="122">
        <f>ROUND((SUM(BG122:BG193)),  2)</f>
        <v>0</v>
      </c>
      <c r="G33" s="31"/>
      <c r="H33" s="31"/>
      <c r="I33" s="123">
        <v>0.2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hidden="1" customHeight="1">
      <c r="A34" s="31"/>
      <c r="B34" s="36"/>
      <c r="C34" s="31"/>
      <c r="D34" s="31"/>
      <c r="E34" s="106" t="s">
        <v>43</v>
      </c>
      <c r="F34" s="122">
        <f>ROUND((SUM(BH122:BH193)),  2)</f>
        <v>0</v>
      </c>
      <c r="G34" s="31"/>
      <c r="H34" s="31"/>
      <c r="I34" s="123">
        <v>0.2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6"/>
      <c r="C35" s="31"/>
      <c r="D35" s="31"/>
      <c r="E35" s="106" t="s">
        <v>44</v>
      </c>
      <c r="F35" s="122">
        <f>ROUND((SUM(BI122:BI193)),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45</v>
      </c>
      <c r="E37" s="126"/>
      <c r="F37" s="126"/>
      <c r="G37" s="127" t="s">
        <v>46</v>
      </c>
      <c r="H37" s="128" t="s">
        <v>47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" customHeight="1">
      <c r="B39" s="17"/>
      <c r="I39" s="100"/>
      <c r="L39" s="17"/>
    </row>
    <row r="40" spans="1:31" s="1" customFormat="1" ht="14.4" customHeight="1">
      <c r="B40" s="17"/>
      <c r="I40" s="100"/>
      <c r="L40" s="17"/>
    </row>
    <row r="41" spans="1:31" s="1" customFormat="1" ht="14.4" customHeight="1">
      <c r="B41" s="17"/>
      <c r="I41" s="100"/>
      <c r="L41" s="17"/>
    </row>
    <row r="42" spans="1:31" s="1" customFormat="1" ht="14.4" customHeight="1">
      <c r="B42" s="17"/>
      <c r="I42" s="100"/>
      <c r="L42" s="17"/>
    </row>
    <row r="43" spans="1:31" s="1" customFormat="1" ht="14.4" customHeight="1">
      <c r="B43" s="17"/>
      <c r="I43" s="100"/>
      <c r="L43" s="17"/>
    </row>
    <row r="44" spans="1:31" s="1" customFormat="1" ht="14.4" customHeight="1">
      <c r="B44" s="17"/>
      <c r="I44" s="100"/>
      <c r="L44" s="17"/>
    </row>
    <row r="45" spans="1:31" s="1" customFormat="1" ht="14.4" customHeight="1">
      <c r="B45" s="17"/>
      <c r="I45" s="100"/>
      <c r="L45" s="17"/>
    </row>
    <row r="46" spans="1:31" s="1" customFormat="1" ht="14.4" customHeight="1">
      <c r="B46" s="17"/>
      <c r="I46" s="100"/>
      <c r="L46" s="17"/>
    </row>
    <row r="47" spans="1:31" s="1" customFormat="1" ht="14.4" customHeight="1">
      <c r="B47" s="17"/>
      <c r="I47" s="100"/>
      <c r="L47" s="17"/>
    </row>
    <row r="48" spans="1:31" s="1" customFormat="1" ht="14.4" customHeight="1">
      <c r="B48" s="17"/>
      <c r="I48" s="100"/>
      <c r="L48" s="17"/>
    </row>
    <row r="49" spans="1:31" s="1" customFormat="1" ht="14.4" customHeight="1">
      <c r="B49" s="17"/>
      <c r="I49" s="100"/>
      <c r="L49" s="17"/>
    </row>
    <row r="50" spans="1:31" s="2" customFormat="1" ht="14.4" customHeight="1">
      <c r="B50" s="48"/>
      <c r="D50" s="132" t="s">
        <v>48</v>
      </c>
      <c r="E50" s="133"/>
      <c r="F50" s="133"/>
      <c r="G50" s="132" t="s">
        <v>49</v>
      </c>
      <c r="H50" s="133"/>
      <c r="I50" s="134"/>
      <c r="J50" s="133"/>
      <c r="K50" s="133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5" t="s">
        <v>50</v>
      </c>
      <c r="E61" s="136"/>
      <c r="F61" s="137" t="s">
        <v>51</v>
      </c>
      <c r="G61" s="135" t="s">
        <v>50</v>
      </c>
      <c r="H61" s="136"/>
      <c r="I61" s="138"/>
      <c r="J61" s="139" t="s">
        <v>51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32" t="s">
        <v>52</v>
      </c>
      <c r="E65" s="140"/>
      <c r="F65" s="140"/>
      <c r="G65" s="132" t="s">
        <v>53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5" t="s">
        <v>50</v>
      </c>
      <c r="E76" s="136"/>
      <c r="F76" s="137" t="s">
        <v>51</v>
      </c>
      <c r="G76" s="135" t="s">
        <v>50</v>
      </c>
      <c r="H76" s="136"/>
      <c r="I76" s="138"/>
      <c r="J76" s="139" t="s">
        <v>51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8" t="str">
        <f>E7</f>
        <v>Montovaná oceľová hala</v>
      </c>
      <c r="F85" s="275"/>
      <c r="G85" s="275"/>
      <c r="H85" s="275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3"/>
      <c r="E87" s="33"/>
      <c r="F87" s="24" t="str">
        <f>F10</f>
        <v>Cífer Štadiónová ulica</v>
      </c>
      <c r="G87" s="33"/>
      <c r="H87" s="33"/>
      <c r="I87" s="109" t="s">
        <v>20</v>
      </c>
      <c r="J87" s="63" t="str">
        <f>IF(J10="","",J10)</f>
        <v>10. 2. 2020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customHeight="1">
      <c r="A89" s="31"/>
      <c r="B89" s="32"/>
      <c r="C89" s="26" t="s">
        <v>22</v>
      </c>
      <c r="D89" s="33"/>
      <c r="E89" s="33"/>
      <c r="F89" s="24" t="str">
        <f>E13</f>
        <v>Obecný úrad Cífer</v>
      </c>
      <c r="G89" s="33"/>
      <c r="H89" s="33"/>
      <c r="I89" s="109" t="s">
        <v>28</v>
      </c>
      <c r="J89" s="29" t="str">
        <f>E19</f>
        <v>Ing.Marián Rímeš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>
      <c r="A90" s="31"/>
      <c r="B90" s="32"/>
      <c r="C90" s="26" t="s">
        <v>26</v>
      </c>
      <c r="D90" s="33"/>
      <c r="E90" s="33"/>
      <c r="F90" s="24" t="str">
        <f>IF(E16="","",E16)</f>
        <v>Vyplň údaj</v>
      </c>
      <c r="G90" s="33"/>
      <c r="H90" s="33"/>
      <c r="I90" s="109" t="s">
        <v>32</v>
      </c>
      <c r="J90" s="29" t="str">
        <f>E22</f>
        <v>Milan Tomašovič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84</v>
      </c>
      <c r="D92" s="149"/>
      <c r="E92" s="149"/>
      <c r="F92" s="149"/>
      <c r="G92" s="149"/>
      <c r="H92" s="149"/>
      <c r="I92" s="150"/>
      <c r="J92" s="151" t="s">
        <v>85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5" customHeight="1">
      <c r="A94" s="31"/>
      <c r="B94" s="32"/>
      <c r="C94" s="152" t="s">
        <v>86</v>
      </c>
      <c r="D94" s="33"/>
      <c r="E94" s="33"/>
      <c r="F94" s="33"/>
      <c r="G94" s="33"/>
      <c r="H94" s="33"/>
      <c r="I94" s="107"/>
      <c r="J94" s="81">
        <f>J122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" customHeight="1">
      <c r="B95" s="153"/>
      <c r="C95" s="154"/>
      <c r="D95" s="155" t="s">
        <v>88</v>
      </c>
      <c r="E95" s="156"/>
      <c r="F95" s="156"/>
      <c r="G95" s="156"/>
      <c r="H95" s="156"/>
      <c r="I95" s="157"/>
      <c r="J95" s="158">
        <f>J123</f>
        <v>0</v>
      </c>
      <c r="K95" s="154"/>
      <c r="L95" s="159"/>
    </row>
    <row r="96" spans="1:47" s="10" customFormat="1" ht="19.95" customHeight="1">
      <c r="B96" s="160"/>
      <c r="C96" s="161"/>
      <c r="D96" s="162" t="s">
        <v>89</v>
      </c>
      <c r="E96" s="163"/>
      <c r="F96" s="163"/>
      <c r="G96" s="163"/>
      <c r="H96" s="163"/>
      <c r="I96" s="164"/>
      <c r="J96" s="165">
        <f>J124</f>
        <v>0</v>
      </c>
      <c r="K96" s="161"/>
      <c r="L96" s="166"/>
    </row>
    <row r="97" spans="1:31" s="10" customFormat="1" ht="19.95" customHeight="1">
      <c r="B97" s="160"/>
      <c r="C97" s="161"/>
      <c r="D97" s="162" t="s">
        <v>90</v>
      </c>
      <c r="E97" s="163"/>
      <c r="F97" s="163"/>
      <c r="G97" s="163"/>
      <c r="H97" s="163"/>
      <c r="I97" s="164"/>
      <c r="J97" s="165">
        <f>J129</f>
        <v>0</v>
      </c>
      <c r="K97" s="161"/>
      <c r="L97" s="166"/>
    </row>
    <row r="98" spans="1:31" s="10" customFormat="1" ht="19.95" customHeight="1">
      <c r="B98" s="160"/>
      <c r="C98" s="161"/>
      <c r="D98" s="162" t="s">
        <v>91</v>
      </c>
      <c r="E98" s="163"/>
      <c r="F98" s="163"/>
      <c r="G98" s="163"/>
      <c r="H98" s="163"/>
      <c r="I98" s="164"/>
      <c r="J98" s="165">
        <f>J134</f>
        <v>0</v>
      </c>
      <c r="K98" s="161"/>
      <c r="L98" s="166"/>
    </row>
    <row r="99" spans="1:31" s="10" customFormat="1" ht="19.95" customHeight="1">
      <c r="B99" s="160"/>
      <c r="C99" s="161"/>
      <c r="D99" s="162" t="s">
        <v>92</v>
      </c>
      <c r="E99" s="163"/>
      <c r="F99" s="163"/>
      <c r="G99" s="163"/>
      <c r="H99" s="163"/>
      <c r="I99" s="164"/>
      <c r="J99" s="165">
        <f>J140</f>
        <v>0</v>
      </c>
      <c r="K99" s="161"/>
      <c r="L99" s="166"/>
    </row>
    <row r="100" spans="1:31" s="10" customFormat="1" ht="19.95" customHeight="1">
      <c r="B100" s="160"/>
      <c r="C100" s="161"/>
      <c r="D100" s="162" t="s">
        <v>93</v>
      </c>
      <c r="E100" s="163"/>
      <c r="F100" s="163"/>
      <c r="G100" s="163"/>
      <c r="H100" s="163"/>
      <c r="I100" s="164"/>
      <c r="J100" s="165">
        <f>J150</f>
        <v>0</v>
      </c>
      <c r="K100" s="161"/>
      <c r="L100" s="166"/>
    </row>
    <row r="101" spans="1:31" s="9" customFormat="1" ht="24.9" customHeight="1">
      <c r="B101" s="153"/>
      <c r="C101" s="154"/>
      <c r="D101" s="155" t="s">
        <v>94</v>
      </c>
      <c r="E101" s="156"/>
      <c r="F101" s="156"/>
      <c r="G101" s="156"/>
      <c r="H101" s="156"/>
      <c r="I101" s="157"/>
      <c r="J101" s="158">
        <f>J152</f>
        <v>0</v>
      </c>
      <c r="K101" s="154"/>
      <c r="L101" s="159"/>
    </row>
    <row r="102" spans="1:31" s="10" customFormat="1" ht="19.95" customHeight="1">
      <c r="B102" s="160"/>
      <c r="C102" s="161"/>
      <c r="D102" s="162" t="s">
        <v>95</v>
      </c>
      <c r="E102" s="163"/>
      <c r="F102" s="163"/>
      <c r="G102" s="163"/>
      <c r="H102" s="163"/>
      <c r="I102" s="164"/>
      <c r="J102" s="165">
        <f>J153</f>
        <v>0</v>
      </c>
      <c r="K102" s="161"/>
      <c r="L102" s="166"/>
    </row>
    <row r="103" spans="1:31" s="10" customFormat="1" ht="19.95" customHeight="1">
      <c r="B103" s="160"/>
      <c r="C103" s="161"/>
      <c r="D103" s="162" t="s">
        <v>96</v>
      </c>
      <c r="E103" s="163"/>
      <c r="F103" s="163"/>
      <c r="G103" s="163"/>
      <c r="H103" s="163"/>
      <c r="I103" s="164"/>
      <c r="J103" s="165">
        <f>J159</f>
        <v>0</v>
      </c>
      <c r="K103" s="161"/>
      <c r="L103" s="166"/>
    </row>
    <row r="104" spans="1:31" s="10" customFormat="1" ht="19.95" customHeight="1">
      <c r="B104" s="160"/>
      <c r="C104" s="161"/>
      <c r="D104" s="162" t="s">
        <v>97</v>
      </c>
      <c r="E104" s="163"/>
      <c r="F104" s="163"/>
      <c r="G104" s="163"/>
      <c r="H104" s="163"/>
      <c r="I104" s="164"/>
      <c r="J104" s="165">
        <f>J187</f>
        <v>0</v>
      </c>
      <c r="K104" s="161"/>
      <c r="L104" s="166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107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51"/>
      <c r="C106" s="52"/>
      <c r="D106" s="52"/>
      <c r="E106" s="52"/>
      <c r="F106" s="52"/>
      <c r="G106" s="52"/>
      <c r="H106" s="52"/>
      <c r="I106" s="144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" customHeight="1">
      <c r="A110" s="31"/>
      <c r="B110" s="53"/>
      <c r="C110" s="54"/>
      <c r="D110" s="54"/>
      <c r="E110" s="54"/>
      <c r="F110" s="54"/>
      <c r="G110" s="54"/>
      <c r="H110" s="54"/>
      <c r="I110" s="147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" customHeight="1">
      <c r="A111" s="31"/>
      <c r="B111" s="32"/>
      <c r="C111" s="20" t="s">
        <v>98</v>
      </c>
      <c r="D111" s="33"/>
      <c r="E111" s="33"/>
      <c r="F111" s="33"/>
      <c r="G111" s="33"/>
      <c r="H111" s="33"/>
      <c r="I111" s="107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3"/>
      <c r="D112" s="33"/>
      <c r="E112" s="33"/>
      <c r="F112" s="33"/>
      <c r="G112" s="33"/>
      <c r="H112" s="33"/>
      <c r="I112" s="107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</v>
      </c>
      <c r="D113" s="33"/>
      <c r="E113" s="33"/>
      <c r="F113" s="33"/>
      <c r="G113" s="33"/>
      <c r="H113" s="33"/>
      <c r="I113" s="107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8" t="str">
        <f>E7</f>
        <v>Montovaná oceľová hala</v>
      </c>
      <c r="F114" s="275"/>
      <c r="G114" s="275"/>
      <c r="H114" s="275"/>
      <c r="I114" s="107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107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18</v>
      </c>
      <c r="D116" s="33"/>
      <c r="E116" s="33"/>
      <c r="F116" s="24" t="str">
        <f>F10</f>
        <v>Cífer Štadiónová ulica</v>
      </c>
      <c r="G116" s="33"/>
      <c r="H116" s="33"/>
      <c r="I116" s="109" t="s">
        <v>20</v>
      </c>
      <c r="J116" s="63" t="str">
        <f>IF(J10="","",J10)</f>
        <v>10. 2. 2020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3"/>
      <c r="D117" s="33"/>
      <c r="E117" s="33"/>
      <c r="F117" s="33"/>
      <c r="G117" s="33"/>
      <c r="H117" s="33"/>
      <c r="I117" s="107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22</v>
      </c>
      <c r="D118" s="33"/>
      <c r="E118" s="33"/>
      <c r="F118" s="24" t="str">
        <f>E13</f>
        <v>Obecný úrad Cífer</v>
      </c>
      <c r="G118" s="33"/>
      <c r="H118" s="33"/>
      <c r="I118" s="109" t="s">
        <v>28</v>
      </c>
      <c r="J118" s="29" t="str">
        <f>E19</f>
        <v>Ing.Marián Rímeš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15" customHeight="1">
      <c r="A119" s="31"/>
      <c r="B119" s="32"/>
      <c r="C119" s="26" t="s">
        <v>26</v>
      </c>
      <c r="D119" s="33"/>
      <c r="E119" s="33"/>
      <c r="F119" s="24" t="str">
        <f>IF(E16="","",E16)</f>
        <v>Vyplň údaj</v>
      </c>
      <c r="G119" s="33"/>
      <c r="H119" s="33"/>
      <c r="I119" s="109" t="s">
        <v>32</v>
      </c>
      <c r="J119" s="29" t="str">
        <f>E22</f>
        <v>Milan Tomašovič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07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67"/>
      <c r="B121" s="168"/>
      <c r="C121" s="169" t="s">
        <v>99</v>
      </c>
      <c r="D121" s="170" t="s">
        <v>60</v>
      </c>
      <c r="E121" s="170" t="s">
        <v>56</v>
      </c>
      <c r="F121" s="170" t="s">
        <v>57</v>
      </c>
      <c r="G121" s="170" t="s">
        <v>100</v>
      </c>
      <c r="H121" s="170" t="s">
        <v>101</v>
      </c>
      <c r="I121" s="171" t="s">
        <v>102</v>
      </c>
      <c r="J121" s="172" t="s">
        <v>85</v>
      </c>
      <c r="K121" s="173" t="s">
        <v>103</v>
      </c>
      <c r="L121" s="174"/>
      <c r="M121" s="72" t="s">
        <v>1</v>
      </c>
      <c r="N121" s="73" t="s">
        <v>39</v>
      </c>
      <c r="O121" s="73" t="s">
        <v>104</v>
      </c>
      <c r="P121" s="73" t="s">
        <v>105</v>
      </c>
      <c r="Q121" s="73" t="s">
        <v>106</v>
      </c>
      <c r="R121" s="73" t="s">
        <v>107</v>
      </c>
      <c r="S121" s="73" t="s">
        <v>108</v>
      </c>
      <c r="T121" s="74" t="s">
        <v>109</v>
      </c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</row>
    <row r="122" spans="1:65" s="2" customFormat="1" ht="22.95" customHeight="1">
      <c r="A122" s="31"/>
      <c r="B122" s="32"/>
      <c r="C122" s="79" t="s">
        <v>86</v>
      </c>
      <c r="D122" s="33"/>
      <c r="E122" s="33"/>
      <c r="F122" s="33"/>
      <c r="G122" s="33"/>
      <c r="H122" s="33"/>
      <c r="I122" s="107"/>
      <c r="J122" s="175">
        <f>BK122</f>
        <v>0</v>
      </c>
      <c r="K122" s="33"/>
      <c r="L122" s="36"/>
      <c r="M122" s="75"/>
      <c r="N122" s="176"/>
      <c r="O122" s="76"/>
      <c r="P122" s="177">
        <f>P123+P152</f>
        <v>0</v>
      </c>
      <c r="Q122" s="76"/>
      <c r="R122" s="177">
        <f>R123+R152</f>
        <v>26.775781609999999</v>
      </c>
      <c r="S122" s="76"/>
      <c r="T122" s="178">
        <f>T123+T152</f>
        <v>3.3020800000000001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74</v>
      </c>
      <c r="AU122" s="14" t="s">
        <v>87</v>
      </c>
      <c r="BK122" s="179">
        <f>BK123+BK152</f>
        <v>0</v>
      </c>
    </row>
    <row r="123" spans="1:65" s="12" customFormat="1" ht="25.95" customHeight="1">
      <c r="B123" s="180"/>
      <c r="C123" s="181"/>
      <c r="D123" s="182" t="s">
        <v>74</v>
      </c>
      <c r="E123" s="183" t="s">
        <v>110</v>
      </c>
      <c r="F123" s="183" t="s">
        <v>111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P124+P129+P134+P140+P150</f>
        <v>0</v>
      </c>
      <c r="Q123" s="188"/>
      <c r="R123" s="189">
        <f>R124+R129+R134+R140+R150</f>
        <v>16.793696969999999</v>
      </c>
      <c r="S123" s="188"/>
      <c r="T123" s="190">
        <f>T124+T129+T134+T140+T150</f>
        <v>2.8120799999999999</v>
      </c>
      <c r="AR123" s="191" t="s">
        <v>80</v>
      </c>
      <c r="AT123" s="192" t="s">
        <v>74</v>
      </c>
      <c r="AU123" s="192" t="s">
        <v>75</v>
      </c>
      <c r="AY123" s="191" t="s">
        <v>112</v>
      </c>
      <c r="BK123" s="193">
        <f>BK124+BK129+BK134+BK140+BK150</f>
        <v>0</v>
      </c>
    </row>
    <row r="124" spans="1:65" s="12" customFormat="1" ht="22.95" customHeight="1">
      <c r="B124" s="180"/>
      <c r="C124" s="181"/>
      <c r="D124" s="182" t="s">
        <v>74</v>
      </c>
      <c r="E124" s="194" t="s">
        <v>80</v>
      </c>
      <c r="F124" s="194" t="s">
        <v>113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SUM(P125:P128)</f>
        <v>0</v>
      </c>
      <c r="Q124" s="188"/>
      <c r="R124" s="189">
        <f>SUM(R125:R128)</f>
        <v>0</v>
      </c>
      <c r="S124" s="188"/>
      <c r="T124" s="190">
        <f>SUM(T125:T128)</f>
        <v>0.98899999999999999</v>
      </c>
      <c r="AR124" s="191" t="s">
        <v>80</v>
      </c>
      <c r="AT124" s="192" t="s">
        <v>74</v>
      </c>
      <c r="AU124" s="192" t="s">
        <v>80</v>
      </c>
      <c r="AY124" s="191" t="s">
        <v>112</v>
      </c>
      <c r="BK124" s="193">
        <f>SUM(BK125:BK128)</f>
        <v>0</v>
      </c>
    </row>
    <row r="125" spans="1:65" s="2" customFormat="1" ht="24" customHeight="1">
      <c r="A125" s="31"/>
      <c r="B125" s="32"/>
      <c r="C125" s="196" t="s">
        <v>80</v>
      </c>
      <c r="D125" s="196" t="s">
        <v>114</v>
      </c>
      <c r="E125" s="197" t="s">
        <v>115</v>
      </c>
      <c r="F125" s="198" t="s">
        <v>116</v>
      </c>
      <c r="G125" s="199" t="s">
        <v>117</v>
      </c>
      <c r="H125" s="200">
        <v>1.978</v>
      </c>
      <c r="I125" s="201"/>
      <c r="J125" s="200">
        <f>ROUND(I125*H125,3)</f>
        <v>0</v>
      </c>
      <c r="K125" s="202"/>
      <c r="L125" s="36"/>
      <c r="M125" s="203" t="s">
        <v>1</v>
      </c>
      <c r="N125" s="204" t="s">
        <v>41</v>
      </c>
      <c r="O125" s="68"/>
      <c r="P125" s="205">
        <f>O125*H125</f>
        <v>0</v>
      </c>
      <c r="Q125" s="205">
        <v>0</v>
      </c>
      <c r="R125" s="205">
        <f>Q125*H125</f>
        <v>0</v>
      </c>
      <c r="S125" s="205">
        <v>0.5</v>
      </c>
      <c r="T125" s="206">
        <f>S125*H125</f>
        <v>0.98899999999999999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07" t="s">
        <v>118</v>
      </c>
      <c r="AT125" s="207" t="s">
        <v>114</v>
      </c>
      <c r="AU125" s="207" t="s">
        <v>119</v>
      </c>
      <c r="AY125" s="14" t="s">
        <v>112</v>
      </c>
      <c r="BE125" s="208">
        <f>IF(N125="základná",J125,0)</f>
        <v>0</v>
      </c>
      <c r="BF125" s="208">
        <f>IF(N125="znížená",J125,0)</f>
        <v>0</v>
      </c>
      <c r="BG125" s="208">
        <f>IF(N125="zákl. prenesená",J125,0)</f>
        <v>0</v>
      </c>
      <c r="BH125" s="208">
        <f>IF(N125="zníž. prenesená",J125,0)</f>
        <v>0</v>
      </c>
      <c r="BI125" s="208">
        <f>IF(N125="nulová",J125,0)</f>
        <v>0</v>
      </c>
      <c r="BJ125" s="14" t="s">
        <v>119</v>
      </c>
      <c r="BK125" s="209">
        <f>ROUND(I125*H125,3)</f>
        <v>0</v>
      </c>
      <c r="BL125" s="14" t="s">
        <v>118</v>
      </c>
      <c r="BM125" s="207" t="s">
        <v>120</v>
      </c>
    </row>
    <row r="126" spans="1:65" s="2" customFormat="1" ht="24" customHeight="1">
      <c r="A126" s="31"/>
      <c r="B126" s="32"/>
      <c r="C126" s="196" t="s">
        <v>119</v>
      </c>
      <c r="D126" s="196" t="s">
        <v>114</v>
      </c>
      <c r="E126" s="197" t="s">
        <v>121</v>
      </c>
      <c r="F126" s="198" t="s">
        <v>122</v>
      </c>
      <c r="G126" s="199" t="s">
        <v>123</v>
      </c>
      <c r="H126" s="200">
        <v>1.323</v>
      </c>
      <c r="I126" s="201"/>
      <c r="J126" s="200">
        <f>ROUND(I126*H126,3)</f>
        <v>0</v>
      </c>
      <c r="K126" s="202"/>
      <c r="L126" s="36"/>
      <c r="M126" s="203" t="s">
        <v>1</v>
      </c>
      <c r="N126" s="204" t="s">
        <v>41</v>
      </c>
      <c r="O126" s="68"/>
      <c r="P126" s="205">
        <f>O126*H126</f>
        <v>0</v>
      </c>
      <c r="Q126" s="205">
        <v>0</v>
      </c>
      <c r="R126" s="205">
        <f>Q126*H126</f>
        <v>0</v>
      </c>
      <c r="S126" s="205">
        <v>0</v>
      </c>
      <c r="T126" s="206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7" t="s">
        <v>118</v>
      </c>
      <c r="AT126" s="207" t="s">
        <v>114</v>
      </c>
      <c r="AU126" s="207" t="s">
        <v>119</v>
      </c>
      <c r="AY126" s="14" t="s">
        <v>112</v>
      </c>
      <c r="BE126" s="208">
        <f>IF(N126="základná",J126,0)</f>
        <v>0</v>
      </c>
      <c r="BF126" s="208">
        <f>IF(N126="znížená",J126,0)</f>
        <v>0</v>
      </c>
      <c r="BG126" s="208">
        <f>IF(N126="zákl. prenesená",J126,0)</f>
        <v>0</v>
      </c>
      <c r="BH126" s="208">
        <f>IF(N126="zníž. prenesená",J126,0)</f>
        <v>0</v>
      </c>
      <c r="BI126" s="208">
        <f>IF(N126="nulová",J126,0)</f>
        <v>0</v>
      </c>
      <c r="BJ126" s="14" t="s">
        <v>119</v>
      </c>
      <c r="BK126" s="209">
        <f>ROUND(I126*H126,3)</f>
        <v>0</v>
      </c>
      <c r="BL126" s="14" t="s">
        <v>118</v>
      </c>
      <c r="BM126" s="207" t="s">
        <v>124</v>
      </c>
    </row>
    <row r="127" spans="1:65" s="2" customFormat="1" ht="24" customHeight="1">
      <c r="A127" s="31"/>
      <c r="B127" s="32"/>
      <c r="C127" s="196" t="s">
        <v>125</v>
      </c>
      <c r="D127" s="196" t="s">
        <v>114</v>
      </c>
      <c r="E127" s="197" t="s">
        <v>126</v>
      </c>
      <c r="F127" s="198" t="s">
        <v>127</v>
      </c>
      <c r="G127" s="199" t="s">
        <v>123</v>
      </c>
      <c r="H127" s="200">
        <v>1.323</v>
      </c>
      <c r="I127" s="201"/>
      <c r="J127" s="200">
        <f>ROUND(I127*H127,3)</f>
        <v>0</v>
      </c>
      <c r="K127" s="202"/>
      <c r="L127" s="36"/>
      <c r="M127" s="203" t="s">
        <v>1</v>
      </c>
      <c r="N127" s="204" t="s">
        <v>41</v>
      </c>
      <c r="O127" s="68"/>
      <c r="P127" s="205">
        <f>O127*H127</f>
        <v>0</v>
      </c>
      <c r="Q127" s="205">
        <v>0</v>
      </c>
      <c r="R127" s="205">
        <f>Q127*H127</f>
        <v>0</v>
      </c>
      <c r="S127" s="205">
        <v>0</v>
      </c>
      <c r="T127" s="206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7" t="s">
        <v>118</v>
      </c>
      <c r="AT127" s="207" t="s">
        <v>114</v>
      </c>
      <c r="AU127" s="207" t="s">
        <v>119</v>
      </c>
      <c r="AY127" s="14" t="s">
        <v>112</v>
      </c>
      <c r="BE127" s="208">
        <f>IF(N127="základná",J127,0)</f>
        <v>0</v>
      </c>
      <c r="BF127" s="208">
        <f>IF(N127="znížená",J127,0)</f>
        <v>0</v>
      </c>
      <c r="BG127" s="208">
        <f>IF(N127="zákl. prenesená",J127,0)</f>
        <v>0</v>
      </c>
      <c r="BH127" s="208">
        <f>IF(N127="zníž. prenesená",J127,0)</f>
        <v>0</v>
      </c>
      <c r="BI127" s="208">
        <f>IF(N127="nulová",J127,0)</f>
        <v>0</v>
      </c>
      <c r="BJ127" s="14" t="s">
        <v>119</v>
      </c>
      <c r="BK127" s="209">
        <f>ROUND(I127*H127,3)</f>
        <v>0</v>
      </c>
      <c r="BL127" s="14" t="s">
        <v>118</v>
      </c>
      <c r="BM127" s="207" t="s">
        <v>128</v>
      </c>
    </row>
    <row r="128" spans="1:65" s="2" customFormat="1" ht="24" customHeight="1">
      <c r="A128" s="31"/>
      <c r="B128" s="32"/>
      <c r="C128" s="196" t="s">
        <v>118</v>
      </c>
      <c r="D128" s="196" t="s">
        <v>114</v>
      </c>
      <c r="E128" s="197" t="s">
        <v>129</v>
      </c>
      <c r="F128" s="198" t="s">
        <v>130</v>
      </c>
      <c r="G128" s="199" t="s">
        <v>123</v>
      </c>
      <c r="H128" s="200">
        <v>1.323</v>
      </c>
      <c r="I128" s="201"/>
      <c r="J128" s="200">
        <f>ROUND(I128*H128,3)</f>
        <v>0</v>
      </c>
      <c r="K128" s="202"/>
      <c r="L128" s="36"/>
      <c r="M128" s="203" t="s">
        <v>1</v>
      </c>
      <c r="N128" s="204" t="s">
        <v>41</v>
      </c>
      <c r="O128" s="68"/>
      <c r="P128" s="205">
        <f>O128*H128</f>
        <v>0</v>
      </c>
      <c r="Q128" s="205">
        <v>0</v>
      </c>
      <c r="R128" s="205">
        <f>Q128*H128</f>
        <v>0</v>
      </c>
      <c r="S128" s="205">
        <v>0</v>
      </c>
      <c r="T128" s="206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7" t="s">
        <v>118</v>
      </c>
      <c r="AT128" s="207" t="s">
        <v>114</v>
      </c>
      <c r="AU128" s="207" t="s">
        <v>119</v>
      </c>
      <c r="AY128" s="14" t="s">
        <v>112</v>
      </c>
      <c r="BE128" s="208">
        <f>IF(N128="základná",J128,0)</f>
        <v>0</v>
      </c>
      <c r="BF128" s="208">
        <f>IF(N128="znížená",J128,0)</f>
        <v>0</v>
      </c>
      <c r="BG128" s="208">
        <f>IF(N128="zákl. prenesená",J128,0)</f>
        <v>0</v>
      </c>
      <c r="BH128" s="208">
        <f>IF(N128="zníž. prenesená",J128,0)</f>
        <v>0</v>
      </c>
      <c r="BI128" s="208">
        <f>IF(N128="nulová",J128,0)</f>
        <v>0</v>
      </c>
      <c r="BJ128" s="14" t="s">
        <v>119</v>
      </c>
      <c r="BK128" s="209">
        <f>ROUND(I128*H128,3)</f>
        <v>0</v>
      </c>
      <c r="BL128" s="14" t="s">
        <v>118</v>
      </c>
      <c r="BM128" s="207" t="s">
        <v>131</v>
      </c>
    </row>
    <row r="129" spans="1:65" s="12" customFormat="1" ht="22.95" customHeight="1">
      <c r="B129" s="180"/>
      <c r="C129" s="181"/>
      <c r="D129" s="182" t="s">
        <v>74</v>
      </c>
      <c r="E129" s="194" t="s">
        <v>119</v>
      </c>
      <c r="F129" s="194" t="s">
        <v>132</v>
      </c>
      <c r="G129" s="181"/>
      <c r="H129" s="181"/>
      <c r="I129" s="184"/>
      <c r="J129" s="195">
        <f>BK129</f>
        <v>0</v>
      </c>
      <c r="K129" s="181"/>
      <c r="L129" s="186"/>
      <c r="M129" s="187"/>
      <c r="N129" s="188"/>
      <c r="O129" s="188"/>
      <c r="P129" s="189">
        <f>SUM(P130:P133)</f>
        <v>0</v>
      </c>
      <c r="Q129" s="188"/>
      <c r="R129" s="189">
        <f>SUM(R130:R133)</f>
        <v>13.011889869999999</v>
      </c>
      <c r="S129" s="188"/>
      <c r="T129" s="190">
        <f>SUM(T130:T133)</f>
        <v>0</v>
      </c>
      <c r="AR129" s="191" t="s">
        <v>80</v>
      </c>
      <c r="AT129" s="192" t="s">
        <v>74</v>
      </c>
      <c r="AU129" s="192" t="s">
        <v>80</v>
      </c>
      <c r="AY129" s="191" t="s">
        <v>112</v>
      </c>
      <c r="BK129" s="193">
        <f>SUM(BK130:BK133)</f>
        <v>0</v>
      </c>
    </row>
    <row r="130" spans="1:65" s="2" customFormat="1" ht="24" customHeight="1">
      <c r="A130" s="31"/>
      <c r="B130" s="32"/>
      <c r="C130" s="196" t="s">
        <v>133</v>
      </c>
      <c r="D130" s="196" t="s">
        <v>114</v>
      </c>
      <c r="E130" s="197" t="s">
        <v>134</v>
      </c>
      <c r="F130" s="198" t="s">
        <v>135</v>
      </c>
      <c r="G130" s="199" t="s">
        <v>123</v>
      </c>
      <c r="H130" s="200">
        <v>1.7949999999999999</v>
      </c>
      <c r="I130" s="201"/>
      <c r="J130" s="200">
        <f>ROUND(I130*H130,3)</f>
        <v>0</v>
      </c>
      <c r="K130" s="202"/>
      <c r="L130" s="36"/>
      <c r="M130" s="203" t="s">
        <v>1</v>
      </c>
      <c r="N130" s="204" t="s">
        <v>41</v>
      </c>
      <c r="O130" s="68"/>
      <c r="P130" s="205">
        <f>O130*H130</f>
        <v>0</v>
      </c>
      <c r="Q130" s="205">
        <v>2.1170900000000001</v>
      </c>
      <c r="R130" s="205">
        <f>Q130*H130</f>
        <v>3.8001765500000002</v>
      </c>
      <c r="S130" s="205">
        <v>0</v>
      </c>
      <c r="T130" s="206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7" t="s">
        <v>118</v>
      </c>
      <c r="AT130" s="207" t="s">
        <v>114</v>
      </c>
      <c r="AU130" s="207" t="s">
        <v>119</v>
      </c>
      <c r="AY130" s="14" t="s">
        <v>112</v>
      </c>
      <c r="BE130" s="208">
        <f>IF(N130="základná",J130,0)</f>
        <v>0</v>
      </c>
      <c r="BF130" s="208">
        <f>IF(N130="znížená",J130,0)</f>
        <v>0</v>
      </c>
      <c r="BG130" s="208">
        <f>IF(N130="zákl. prenesená",J130,0)</f>
        <v>0</v>
      </c>
      <c r="BH130" s="208">
        <f>IF(N130="zníž. prenesená",J130,0)</f>
        <v>0</v>
      </c>
      <c r="BI130" s="208">
        <f>IF(N130="nulová",J130,0)</f>
        <v>0</v>
      </c>
      <c r="BJ130" s="14" t="s">
        <v>119</v>
      </c>
      <c r="BK130" s="209">
        <f>ROUND(I130*H130,3)</f>
        <v>0</v>
      </c>
      <c r="BL130" s="14" t="s">
        <v>118</v>
      </c>
      <c r="BM130" s="207" t="s">
        <v>136</v>
      </c>
    </row>
    <row r="131" spans="1:65" s="2" customFormat="1" ht="24" customHeight="1">
      <c r="A131" s="31"/>
      <c r="B131" s="32"/>
      <c r="C131" s="196" t="s">
        <v>137</v>
      </c>
      <c r="D131" s="196" t="s">
        <v>114</v>
      </c>
      <c r="E131" s="197" t="s">
        <v>138</v>
      </c>
      <c r="F131" s="198" t="s">
        <v>139</v>
      </c>
      <c r="G131" s="199" t="s">
        <v>123</v>
      </c>
      <c r="H131" s="200">
        <v>2.7829999999999999</v>
      </c>
      <c r="I131" s="201"/>
      <c r="J131" s="200">
        <f>ROUND(I131*H131,3)</f>
        <v>0</v>
      </c>
      <c r="K131" s="202"/>
      <c r="L131" s="36"/>
      <c r="M131" s="203" t="s">
        <v>1</v>
      </c>
      <c r="N131" s="204" t="s">
        <v>41</v>
      </c>
      <c r="O131" s="68"/>
      <c r="P131" s="205">
        <f>O131*H131</f>
        <v>0</v>
      </c>
      <c r="Q131" s="205">
        <v>2.1544500000000002</v>
      </c>
      <c r="R131" s="205">
        <f>Q131*H131</f>
        <v>5.99583435</v>
      </c>
      <c r="S131" s="205">
        <v>0</v>
      </c>
      <c r="T131" s="206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7" t="s">
        <v>118</v>
      </c>
      <c r="AT131" s="207" t="s">
        <v>114</v>
      </c>
      <c r="AU131" s="207" t="s">
        <v>119</v>
      </c>
      <c r="AY131" s="14" t="s">
        <v>112</v>
      </c>
      <c r="BE131" s="208">
        <f>IF(N131="základná",J131,0)</f>
        <v>0</v>
      </c>
      <c r="BF131" s="208">
        <f>IF(N131="znížená",J131,0)</f>
        <v>0</v>
      </c>
      <c r="BG131" s="208">
        <f>IF(N131="zákl. prenesená",J131,0)</f>
        <v>0</v>
      </c>
      <c r="BH131" s="208">
        <f>IF(N131="zníž. prenesená",J131,0)</f>
        <v>0</v>
      </c>
      <c r="BI131" s="208">
        <f>IF(N131="nulová",J131,0)</f>
        <v>0</v>
      </c>
      <c r="BJ131" s="14" t="s">
        <v>119</v>
      </c>
      <c r="BK131" s="209">
        <f>ROUND(I131*H131,3)</f>
        <v>0</v>
      </c>
      <c r="BL131" s="14" t="s">
        <v>118</v>
      </c>
      <c r="BM131" s="207" t="s">
        <v>140</v>
      </c>
    </row>
    <row r="132" spans="1:65" s="2" customFormat="1" ht="24" customHeight="1">
      <c r="A132" s="31"/>
      <c r="B132" s="32"/>
      <c r="C132" s="196" t="s">
        <v>141</v>
      </c>
      <c r="D132" s="196" t="s">
        <v>114</v>
      </c>
      <c r="E132" s="197" t="s">
        <v>142</v>
      </c>
      <c r="F132" s="198" t="s">
        <v>143</v>
      </c>
      <c r="G132" s="199" t="s">
        <v>144</v>
      </c>
      <c r="H132" s="200">
        <v>0.183</v>
      </c>
      <c r="I132" s="201"/>
      <c r="J132" s="200">
        <f>ROUND(I132*H132,3)</f>
        <v>0</v>
      </c>
      <c r="K132" s="202"/>
      <c r="L132" s="36"/>
      <c r="M132" s="203" t="s">
        <v>1</v>
      </c>
      <c r="N132" s="204" t="s">
        <v>41</v>
      </c>
      <c r="O132" s="68"/>
      <c r="P132" s="205">
        <f>O132*H132</f>
        <v>0</v>
      </c>
      <c r="Q132" s="205">
        <v>1.002</v>
      </c>
      <c r="R132" s="205">
        <f>Q132*H132</f>
        <v>0.183366</v>
      </c>
      <c r="S132" s="205">
        <v>0</v>
      </c>
      <c r="T132" s="206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7" t="s">
        <v>118</v>
      </c>
      <c r="AT132" s="207" t="s">
        <v>114</v>
      </c>
      <c r="AU132" s="207" t="s">
        <v>119</v>
      </c>
      <c r="AY132" s="14" t="s">
        <v>112</v>
      </c>
      <c r="BE132" s="208">
        <f>IF(N132="základná",J132,0)</f>
        <v>0</v>
      </c>
      <c r="BF132" s="208">
        <f>IF(N132="znížená",J132,0)</f>
        <v>0</v>
      </c>
      <c r="BG132" s="208">
        <f>IF(N132="zákl. prenesená",J132,0)</f>
        <v>0</v>
      </c>
      <c r="BH132" s="208">
        <f>IF(N132="zníž. prenesená",J132,0)</f>
        <v>0</v>
      </c>
      <c r="BI132" s="208">
        <f>IF(N132="nulová",J132,0)</f>
        <v>0</v>
      </c>
      <c r="BJ132" s="14" t="s">
        <v>119</v>
      </c>
      <c r="BK132" s="209">
        <f>ROUND(I132*H132,3)</f>
        <v>0</v>
      </c>
      <c r="BL132" s="14" t="s">
        <v>118</v>
      </c>
      <c r="BM132" s="207" t="s">
        <v>145</v>
      </c>
    </row>
    <row r="133" spans="1:65" s="2" customFormat="1" ht="16.5" customHeight="1">
      <c r="A133" s="31"/>
      <c r="B133" s="32"/>
      <c r="C133" s="196" t="s">
        <v>146</v>
      </c>
      <c r="D133" s="196" t="s">
        <v>114</v>
      </c>
      <c r="E133" s="197" t="s">
        <v>147</v>
      </c>
      <c r="F133" s="198" t="s">
        <v>148</v>
      </c>
      <c r="G133" s="199" t="s">
        <v>123</v>
      </c>
      <c r="H133" s="200">
        <v>1.369</v>
      </c>
      <c r="I133" s="201"/>
      <c r="J133" s="200">
        <f>ROUND(I133*H133,3)</f>
        <v>0</v>
      </c>
      <c r="K133" s="202"/>
      <c r="L133" s="36"/>
      <c r="M133" s="203" t="s">
        <v>1</v>
      </c>
      <c r="N133" s="204" t="s">
        <v>41</v>
      </c>
      <c r="O133" s="68"/>
      <c r="P133" s="205">
        <f>O133*H133</f>
        <v>0</v>
      </c>
      <c r="Q133" s="205">
        <v>2.2151299999999998</v>
      </c>
      <c r="R133" s="205">
        <f>Q133*H133</f>
        <v>3.0325129699999995</v>
      </c>
      <c r="S133" s="205">
        <v>0</v>
      </c>
      <c r="T133" s="206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7" t="s">
        <v>118</v>
      </c>
      <c r="AT133" s="207" t="s">
        <v>114</v>
      </c>
      <c r="AU133" s="207" t="s">
        <v>119</v>
      </c>
      <c r="AY133" s="14" t="s">
        <v>112</v>
      </c>
      <c r="BE133" s="208">
        <f>IF(N133="základná",J133,0)</f>
        <v>0</v>
      </c>
      <c r="BF133" s="208">
        <f>IF(N133="znížená",J133,0)</f>
        <v>0</v>
      </c>
      <c r="BG133" s="208">
        <f>IF(N133="zákl. prenesená",J133,0)</f>
        <v>0</v>
      </c>
      <c r="BH133" s="208">
        <f>IF(N133="zníž. prenesená",J133,0)</f>
        <v>0</v>
      </c>
      <c r="BI133" s="208">
        <f>IF(N133="nulová",J133,0)</f>
        <v>0</v>
      </c>
      <c r="BJ133" s="14" t="s">
        <v>119</v>
      </c>
      <c r="BK133" s="209">
        <f>ROUND(I133*H133,3)</f>
        <v>0</v>
      </c>
      <c r="BL133" s="14" t="s">
        <v>118</v>
      </c>
      <c r="BM133" s="207" t="s">
        <v>149</v>
      </c>
    </row>
    <row r="134" spans="1:65" s="12" customFormat="1" ht="22.95" customHeight="1">
      <c r="B134" s="180"/>
      <c r="C134" s="181"/>
      <c r="D134" s="182" t="s">
        <v>74</v>
      </c>
      <c r="E134" s="194" t="s">
        <v>137</v>
      </c>
      <c r="F134" s="194" t="s">
        <v>150</v>
      </c>
      <c r="G134" s="181"/>
      <c r="H134" s="181"/>
      <c r="I134" s="184"/>
      <c r="J134" s="195">
        <f>BK134</f>
        <v>0</v>
      </c>
      <c r="K134" s="181"/>
      <c r="L134" s="186"/>
      <c r="M134" s="187"/>
      <c r="N134" s="188"/>
      <c r="O134" s="188"/>
      <c r="P134" s="189">
        <f>SUM(P135:P139)</f>
        <v>0</v>
      </c>
      <c r="Q134" s="188"/>
      <c r="R134" s="189">
        <f>SUM(R135:R139)</f>
        <v>2.1834123000000001</v>
      </c>
      <c r="S134" s="188"/>
      <c r="T134" s="190">
        <f>SUM(T135:T139)</f>
        <v>0</v>
      </c>
      <c r="AR134" s="191" t="s">
        <v>80</v>
      </c>
      <c r="AT134" s="192" t="s">
        <v>74</v>
      </c>
      <c r="AU134" s="192" t="s">
        <v>80</v>
      </c>
      <c r="AY134" s="191" t="s">
        <v>112</v>
      </c>
      <c r="BK134" s="193">
        <f>SUM(BK135:BK139)</f>
        <v>0</v>
      </c>
    </row>
    <row r="135" spans="1:65" s="2" customFormat="1" ht="36" customHeight="1">
      <c r="A135" s="31"/>
      <c r="B135" s="32"/>
      <c r="C135" s="196" t="s">
        <v>151</v>
      </c>
      <c r="D135" s="196" t="s">
        <v>114</v>
      </c>
      <c r="E135" s="197" t="s">
        <v>152</v>
      </c>
      <c r="F135" s="198" t="s">
        <v>153</v>
      </c>
      <c r="G135" s="199" t="s">
        <v>117</v>
      </c>
      <c r="H135" s="200">
        <v>14.58</v>
      </c>
      <c r="I135" s="201"/>
      <c r="J135" s="200">
        <f>ROUND(I135*H135,3)</f>
        <v>0</v>
      </c>
      <c r="K135" s="202"/>
      <c r="L135" s="36"/>
      <c r="M135" s="203" t="s">
        <v>1</v>
      </c>
      <c r="N135" s="204" t="s">
        <v>41</v>
      </c>
      <c r="O135" s="68"/>
      <c r="P135" s="205">
        <f>O135*H135</f>
        <v>0</v>
      </c>
      <c r="Q135" s="205">
        <v>1.6799999999999999E-2</v>
      </c>
      <c r="R135" s="205">
        <f>Q135*H135</f>
        <v>0.244944</v>
      </c>
      <c r="S135" s="205">
        <v>0</v>
      </c>
      <c r="T135" s="206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7" t="s">
        <v>118</v>
      </c>
      <c r="AT135" s="207" t="s">
        <v>114</v>
      </c>
      <c r="AU135" s="207" t="s">
        <v>119</v>
      </c>
      <c r="AY135" s="14" t="s">
        <v>112</v>
      </c>
      <c r="BE135" s="208">
        <f>IF(N135="základná",J135,0)</f>
        <v>0</v>
      </c>
      <c r="BF135" s="208">
        <f>IF(N135="znížená",J135,0)</f>
        <v>0</v>
      </c>
      <c r="BG135" s="208">
        <f>IF(N135="zákl. prenesená",J135,0)</f>
        <v>0</v>
      </c>
      <c r="BH135" s="208">
        <f>IF(N135="zníž. prenesená",J135,0)</f>
        <v>0</v>
      </c>
      <c r="BI135" s="208">
        <f>IF(N135="nulová",J135,0)</f>
        <v>0</v>
      </c>
      <c r="BJ135" s="14" t="s">
        <v>119</v>
      </c>
      <c r="BK135" s="209">
        <f>ROUND(I135*H135,3)</f>
        <v>0</v>
      </c>
      <c r="BL135" s="14" t="s">
        <v>118</v>
      </c>
      <c r="BM135" s="207" t="s">
        <v>154</v>
      </c>
    </row>
    <row r="136" spans="1:65" s="2" customFormat="1" ht="24" customHeight="1">
      <c r="A136" s="31"/>
      <c r="B136" s="32"/>
      <c r="C136" s="196" t="s">
        <v>155</v>
      </c>
      <c r="D136" s="196" t="s">
        <v>114</v>
      </c>
      <c r="E136" s="197" t="s">
        <v>156</v>
      </c>
      <c r="F136" s="198" t="s">
        <v>157</v>
      </c>
      <c r="G136" s="199" t="s">
        <v>117</v>
      </c>
      <c r="H136" s="200">
        <v>14.58</v>
      </c>
      <c r="I136" s="201"/>
      <c r="J136" s="200">
        <f>ROUND(I136*H136,3)</f>
        <v>0</v>
      </c>
      <c r="K136" s="202"/>
      <c r="L136" s="36"/>
      <c r="M136" s="203" t="s">
        <v>1</v>
      </c>
      <c r="N136" s="204" t="s">
        <v>41</v>
      </c>
      <c r="O136" s="68"/>
      <c r="P136" s="205">
        <f>O136*H136</f>
        <v>0</v>
      </c>
      <c r="Q136" s="205">
        <v>7.3499999999999998E-3</v>
      </c>
      <c r="R136" s="205">
        <f>Q136*H136</f>
        <v>0.10716299999999999</v>
      </c>
      <c r="S136" s="205">
        <v>0</v>
      </c>
      <c r="T136" s="20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7" t="s">
        <v>118</v>
      </c>
      <c r="AT136" s="207" t="s">
        <v>114</v>
      </c>
      <c r="AU136" s="207" t="s">
        <v>119</v>
      </c>
      <c r="AY136" s="14" t="s">
        <v>112</v>
      </c>
      <c r="BE136" s="208">
        <f>IF(N136="základná",J136,0)</f>
        <v>0</v>
      </c>
      <c r="BF136" s="208">
        <f>IF(N136="znížená",J136,0)</f>
        <v>0</v>
      </c>
      <c r="BG136" s="208">
        <f>IF(N136="zákl. prenesená",J136,0)</f>
        <v>0</v>
      </c>
      <c r="BH136" s="208">
        <f>IF(N136="zníž. prenesená",J136,0)</f>
        <v>0</v>
      </c>
      <c r="BI136" s="208">
        <f>IF(N136="nulová",J136,0)</f>
        <v>0</v>
      </c>
      <c r="BJ136" s="14" t="s">
        <v>119</v>
      </c>
      <c r="BK136" s="209">
        <f>ROUND(I136*H136,3)</f>
        <v>0</v>
      </c>
      <c r="BL136" s="14" t="s">
        <v>118</v>
      </c>
      <c r="BM136" s="207" t="s">
        <v>158</v>
      </c>
    </row>
    <row r="137" spans="1:65" s="2" customFormat="1" ht="24" customHeight="1">
      <c r="A137" s="31"/>
      <c r="B137" s="32"/>
      <c r="C137" s="196" t="s">
        <v>159</v>
      </c>
      <c r="D137" s="196" t="s">
        <v>114</v>
      </c>
      <c r="E137" s="197" t="s">
        <v>160</v>
      </c>
      <c r="F137" s="198" t="s">
        <v>161</v>
      </c>
      <c r="G137" s="199" t="s">
        <v>117</v>
      </c>
      <c r="H137" s="200">
        <v>25.75</v>
      </c>
      <c r="I137" s="201"/>
      <c r="J137" s="200">
        <f>ROUND(I137*H137,3)</f>
        <v>0</v>
      </c>
      <c r="K137" s="202"/>
      <c r="L137" s="36"/>
      <c r="M137" s="203" t="s">
        <v>1</v>
      </c>
      <c r="N137" s="204" t="s">
        <v>41</v>
      </c>
      <c r="O137" s="68"/>
      <c r="P137" s="205">
        <f>O137*H137</f>
        <v>0</v>
      </c>
      <c r="Q137" s="205">
        <v>5.1799999999999997E-3</v>
      </c>
      <c r="R137" s="205">
        <f>Q137*H137</f>
        <v>0.133385</v>
      </c>
      <c r="S137" s="205">
        <v>0</v>
      </c>
      <c r="T137" s="206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7" t="s">
        <v>118</v>
      </c>
      <c r="AT137" s="207" t="s">
        <v>114</v>
      </c>
      <c r="AU137" s="207" t="s">
        <v>119</v>
      </c>
      <c r="AY137" s="14" t="s">
        <v>112</v>
      </c>
      <c r="BE137" s="208">
        <f>IF(N137="základná",J137,0)</f>
        <v>0</v>
      </c>
      <c r="BF137" s="208">
        <f>IF(N137="znížená",J137,0)</f>
        <v>0</v>
      </c>
      <c r="BG137" s="208">
        <f>IF(N137="zákl. prenesená",J137,0)</f>
        <v>0</v>
      </c>
      <c r="BH137" s="208">
        <f>IF(N137="zníž. prenesená",J137,0)</f>
        <v>0</v>
      </c>
      <c r="BI137" s="208">
        <f>IF(N137="nulová",J137,0)</f>
        <v>0</v>
      </c>
      <c r="BJ137" s="14" t="s">
        <v>119</v>
      </c>
      <c r="BK137" s="209">
        <f>ROUND(I137*H137,3)</f>
        <v>0</v>
      </c>
      <c r="BL137" s="14" t="s">
        <v>118</v>
      </c>
      <c r="BM137" s="207" t="s">
        <v>162</v>
      </c>
    </row>
    <row r="138" spans="1:65" s="2" customFormat="1" ht="24" customHeight="1">
      <c r="A138" s="31"/>
      <c r="B138" s="32"/>
      <c r="C138" s="196" t="s">
        <v>163</v>
      </c>
      <c r="D138" s="196" t="s">
        <v>114</v>
      </c>
      <c r="E138" s="197" t="s">
        <v>164</v>
      </c>
      <c r="F138" s="198" t="s">
        <v>165</v>
      </c>
      <c r="G138" s="199" t="s">
        <v>117</v>
      </c>
      <c r="H138" s="200">
        <v>25.75</v>
      </c>
      <c r="I138" s="201"/>
      <c r="J138" s="200">
        <f>ROUND(I138*H138,3)</f>
        <v>0</v>
      </c>
      <c r="K138" s="202"/>
      <c r="L138" s="36"/>
      <c r="M138" s="203" t="s">
        <v>1</v>
      </c>
      <c r="N138" s="204" t="s">
        <v>41</v>
      </c>
      <c r="O138" s="68"/>
      <c r="P138" s="205">
        <f>O138*H138</f>
        <v>0</v>
      </c>
      <c r="Q138" s="205">
        <v>7.3499999999999998E-3</v>
      </c>
      <c r="R138" s="205">
        <f>Q138*H138</f>
        <v>0.1892625</v>
      </c>
      <c r="S138" s="205">
        <v>0</v>
      </c>
      <c r="T138" s="20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7" t="s">
        <v>118</v>
      </c>
      <c r="AT138" s="207" t="s">
        <v>114</v>
      </c>
      <c r="AU138" s="207" t="s">
        <v>119</v>
      </c>
      <c r="AY138" s="14" t="s">
        <v>112</v>
      </c>
      <c r="BE138" s="208">
        <f>IF(N138="základná",J138,0)</f>
        <v>0</v>
      </c>
      <c r="BF138" s="208">
        <f>IF(N138="znížená",J138,0)</f>
        <v>0</v>
      </c>
      <c r="BG138" s="208">
        <f>IF(N138="zákl. prenesená",J138,0)</f>
        <v>0</v>
      </c>
      <c r="BH138" s="208">
        <f>IF(N138="zníž. prenesená",J138,0)</f>
        <v>0</v>
      </c>
      <c r="BI138" s="208">
        <f>IF(N138="nulová",J138,0)</f>
        <v>0</v>
      </c>
      <c r="BJ138" s="14" t="s">
        <v>119</v>
      </c>
      <c r="BK138" s="209">
        <f>ROUND(I138*H138,3)</f>
        <v>0</v>
      </c>
      <c r="BL138" s="14" t="s">
        <v>118</v>
      </c>
      <c r="BM138" s="207" t="s">
        <v>166</v>
      </c>
    </row>
    <row r="139" spans="1:65" s="2" customFormat="1" ht="24" customHeight="1">
      <c r="A139" s="31"/>
      <c r="B139" s="32"/>
      <c r="C139" s="196" t="s">
        <v>167</v>
      </c>
      <c r="D139" s="196" t="s">
        <v>114</v>
      </c>
      <c r="E139" s="197" t="s">
        <v>168</v>
      </c>
      <c r="F139" s="198" t="s">
        <v>169</v>
      </c>
      <c r="G139" s="199" t="s">
        <v>117</v>
      </c>
      <c r="H139" s="200">
        <v>13.981999999999999</v>
      </c>
      <c r="I139" s="201"/>
      <c r="J139" s="200">
        <f>ROUND(I139*H139,3)</f>
        <v>0</v>
      </c>
      <c r="K139" s="202"/>
      <c r="L139" s="36"/>
      <c r="M139" s="203" t="s">
        <v>1</v>
      </c>
      <c r="N139" s="204" t="s">
        <v>41</v>
      </c>
      <c r="O139" s="68"/>
      <c r="P139" s="205">
        <f>O139*H139</f>
        <v>0</v>
      </c>
      <c r="Q139" s="205">
        <v>0.1079</v>
      </c>
      <c r="R139" s="205">
        <f>Q139*H139</f>
        <v>1.5086577999999999</v>
      </c>
      <c r="S139" s="205">
        <v>0</v>
      </c>
      <c r="T139" s="20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7" t="s">
        <v>118</v>
      </c>
      <c r="AT139" s="207" t="s">
        <v>114</v>
      </c>
      <c r="AU139" s="207" t="s">
        <v>119</v>
      </c>
      <c r="AY139" s="14" t="s">
        <v>112</v>
      </c>
      <c r="BE139" s="208">
        <f>IF(N139="základná",J139,0)</f>
        <v>0</v>
      </c>
      <c r="BF139" s="208">
        <f>IF(N139="znížená",J139,0)</f>
        <v>0</v>
      </c>
      <c r="BG139" s="208">
        <f>IF(N139="zákl. prenesená",J139,0)</f>
        <v>0</v>
      </c>
      <c r="BH139" s="208">
        <f>IF(N139="zníž. prenesená",J139,0)</f>
        <v>0</v>
      </c>
      <c r="BI139" s="208">
        <f>IF(N139="nulová",J139,0)</f>
        <v>0</v>
      </c>
      <c r="BJ139" s="14" t="s">
        <v>119</v>
      </c>
      <c r="BK139" s="209">
        <f>ROUND(I139*H139,3)</f>
        <v>0</v>
      </c>
      <c r="BL139" s="14" t="s">
        <v>118</v>
      </c>
      <c r="BM139" s="207" t="s">
        <v>170</v>
      </c>
    </row>
    <row r="140" spans="1:65" s="12" customFormat="1" ht="22.95" customHeight="1">
      <c r="B140" s="180"/>
      <c r="C140" s="181"/>
      <c r="D140" s="182" t="s">
        <v>74</v>
      </c>
      <c r="E140" s="194" t="s">
        <v>151</v>
      </c>
      <c r="F140" s="194" t="s">
        <v>171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1.5983947999999997</v>
      </c>
      <c r="S140" s="188"/>
      <c r="T140" s="190">
        <f>SUM(T141:T149)</f>
        <v>1.82308</v>
      </c>
      <c r="AR140" s="191" t="s">
        <v>80</v>
      </c>
      <c r="AT140" s="192" t="s">
        <v>74</v>
      </c>
      <c r="AU140" s="192" t="s">
        <v>80</v>
      </c>
      <c r="AY140" s="191" t="s">
        <v>112</v>
      </c>
      <c r="BK140" s="193">
        <f>SUM(BK141:BK149)</f>
        <v>0</v>
      </c>
    </row>
    <row r="141" spans="1:65" s="2" customFormat="1" ht="24" customHeight="1">
      <c r="A141" s="31"/>
      <c r="B141" s="32"/>
      <c r="C141" s="196" t="s">
        <v>172</v>
      </c>
      <c r="D141" s="196" t="s">
        <v>114</v>
      </c>
      <c r="E141" s="197" t="s">
        <v>173</v>
      </c>
      <c r="F141" s="198" t="s">
        <v>174</v>
      </c>
      <c r="G141" s="199" t="s">
        <v>175</v>
      </c>
      <c r="H141" s="200">
        <v>8.4</v>
      </c>
      <c r="I141" s="201"/>
      <c r="J141" s="200">
        <f t="shared" ref="J141:J149" si="0">ROUND(I141*H141,3)</f>
        <v>0</v>
      </c>
      <c r="K141" s="202"/>
      <c r="L141" s="36"/>
      <c r="M141" s="203" t="s">
        <v>1</v>
      </c>
      <c r="N141" s="204" t="s">
        <v>41</v>
      </c>
      <c r="O141" s="68"/>
      <c r="P141" s="205">
        <f t="shared" ref="P141:P149" si="1">O141*H141</f>
        <v>0</v>
      </c>
      <c r="Q141" s="205">
        <v>8.0000000000000007E-5</v>
      </c>
      <c r="R141" s="205">
        <f t="shared" ref="R141:R149" si="2">Q141*H141</f>
        <v>6.7200000000000007E-4</v>
      </c>
      <c r="S141" s="205">
        <v>0</v>
      </c>
      <c r="T141" s="206">
        <f t="shared" ref="T141:T149" si="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7" t="s">
        <v>118</v>
      </c>
      <c r="AT141" s="207" t="s">
        <v>114</v>
      </c>
      <c r="AU141" s="207" t="s">
        <v>119</v>
      </c>
      <c r="AY141" s="14" t="s">
        <v>112</v>
      </c>
      <c r="BE141" s="208">
        <f t="shared" ref="BE141:BE149" si="4">IF(N141="základná",J141,0)</f>
        <v>0</v>
      </c>
      <c r="BF141" s="208">
        <f t="shared" ref="BF141:BF149" si="5">IF(N141="znížená",J141,0)</f>
        <v>0</v>
      </c>
      <c r="BG141" s="208">
        <f t="shared" ref="BG141:BG149" si="6">IF(N141="zákl. prenesená",J141,0)</f>
        <v>0</v>
      </c>
      <c r="BH141" s="208">
        <f t="shared" ref="BH141:BH149" si="7">IF(N141="zníž. prenesená",J141,0)</f>
        <v>0</v>
      </c>
      <c r="BI141" s="208">
        <f t="shared" ref="BI141:BI149" si="8">IF(N141="nulová",J141,0)</f>
        <v>0</v>
      </c>
      <c r="BJ141" s="14" t="s">
        <v>119</v>
      </c>
      <c r="BK141" s="209">
        <f t="shared" ref="BK141:BK149" si="9">ROUND(I141*H141,3)</f>
        <v>0</v>
      </c>
      <c r="BL141" s="14" t="s">
        <v>118</v>
      </c>
      <c r="BM141" s="207" t="s">
        <v>176</v>
      </c>
    </row>
    <row r="142" spans="1:65" s="2" customFormat="1" ht="24" customHeight="1">
      <c r="A142" s="31"/>
      <c r="B142" s="32"/>
      <c r="C142" s="196" t="s">
        <v>177</v>
      </c>
      <c r="D142" s="196" t="s">
        <v>114</v>
      </c>
      <c r="E142" s="197" t="s">
        <v>178</v>
      </c>
      <c r="F142" s="198" t="s">
        <v>179</v>
      </c>
      <c r="G142" s="199" t="s">
        <v>117</v>
      </c>
      <c r="H142" s="200">
        <v>256.45999999999998</v>
      </c>
      <c r="I142" s="201"/>
      <c r="J142" s="200">
        <f t="shared" si="0"/>
        <v>0</v>
      </c>
      <c r="K142" s="202"/>
      <c r="L142" s="36"/>
      <c r="M142" s="203" t="s">
        <v>1</v>
      </c>
      <c r="N142" s="204" t="s">
        <v>41</v>
      </c>
      <c r="O142" s="68"/>
      <c r="P142" s="205">
        <f t="shared" si="1"/>
        <v>0</v>
      </c>
      <c r="Q142" s="205">
        <v>6.1799999999999997E-3</v>
      </c>
      <c r="R142" s="205">
        <f t="shared" si="2"/>
        <v>1.5849227999999997</v>
      </c>
      <c r="S142" s="205">
        <v>0</v>
      </c>
      <c r="T142" s="20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7" t="s">
        <v>118</v>
      </c>
      <c r="AT142" s="207" t="s">
        <v>114</v>
      </c>
      <c r="AU142" s="207" t="s">
        <v>119</v>
      </c>
      <c r="AY142" s="14" t="s">
        <v>112</v>
      </c>
      <c r="BE142" s="208">
        <f t="shared" si="4"/>
        <v>0</v>
      </c>
      <c r="BF142" s="208">
        <f t="shared" si="5"/>
        <v>0</v>
      </c>
      <c r="BG142" s="208">
        <f t="shared" si="6"/>
        <v>0</v>
      </c>
      <c r="BH142" s="208">
        <f t="shared" si="7"/>
        <v>0</v>
      </c>
      <c r="BI142" s="208">
        <f t="shared" si="8"/>
        <v>0</v>
      </c>
      <c r="BJ142" s="14" t="s">
        <v>119</v>
      </c>
      <c r="BK142" s="209">
        <f t="shared" si="9"/>
        <v>0</v>
      </c>
      <c r="BL142" s="14" t="s">
        <v>118</v>
      </c>
      <c r="BM142" s="207" t="s">
        <v>180</v>
      </c>
    </row>
    <row r="143" spans="1:65" s="2" customFormat="1" ht="36" customHeight="1">
      <c r="A143" s="31"/>
      <c r="B143" s="32"/>
      <c r="C143" s="196" t="s">
        <v>181</v>
      </c>
      <c r="D143" s="196" t="s">
        <v>114</v>
      </c>
      <c r="E143" s="197" t="s">
        <v>182</v>
      </c>
      <c r="F143" s="198" t="s">
        <v>183</v>
      </c>
      <c r="G143" s="199" t="s">
        <v>184</v>
      </c>
      <c r="H143" s="200">
        <v>40</v>
      </c>
      <c r="I143" s="201"/>
      <c r="J143" s="200">
        <f t="shared" si="0"/>
        <v>0</v>
      </c>
      <c r="K143" s="202"/>
      <c r="L143" s="36"/>
      <c r="M143" s="203" t="s">
        <v>1</v>
      </c>
      <c r="N143" s="204" t="s">
        <v>41</v>
      </c>
      <c r="O143" s="68"/>
      <c r="P143" s="205">
        <f t="shared" si="1"/>
        <v>0</v>
      </c>
      <c r="Q143" s="205">
        <v>3.2000000000000003E-4</v>
      </c>
      <c r="R143" s="205">
        <f t="shared" si="2"/>
        <v>1.2800000000000001E-2</v>
      </c>
      <c r="S143" s="205">
        <v>0</v>
      </c>
      <c r="T143" s="20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7" t="s">
        <v>118</v>
      </c>
      <c r="AT143" s="207" t="s">
        <v>114</v>
      </c>
      <c r="AU143" s="207" t="s">
        <v>119</v>
      </c>
      <c r="AY143" s="14" t="s">
        <v>112</v>
      </c>
      <c r="BE143" s="208">
        <f t="shared" si="4"/>
        <v>0</v>
      </c>
      <c r="BF143" s="208">
        <f t="shared" si="5"/>
        <v>0</v>
      </c>
      <c r="BG143" s="208">
        <f t="shared" si="6"/>
        <v>0</v>
      </c>
      <c r="BH143" s="208">
        <f t="shared" si="7"/>
        <v>0</v>
      </c>
      <c r="BI143" s="208">
        <f t="shared" si="8"/>
        <v>0</v>
      </c>
      <c r="BJ143" s="14" t="s">
        <v>119</v>
      </c>
      <c r="BK143" s="209">
        <f t="shared" si="9"/>
        <v>0</v>
      </c>
      <c r="BL143" s="14" t="s">
        <v>118</v>
      </c>
      <c r="BM143" s="207" t="s">
        <v>185</v>
      </c>
    </row>
    <row r="144" spans="1:65" s="2" customFormat="1" ht="16.5" customHeight="1">
      <c r="A144" s="31"/>
      <c r="B144" s="32"/>
      <c r="C144" s="196" t="s">
        <v>186</v>
      </c>
      <c r="D144" s="196" t="s">
        <v>114</v>
      </c>
      <c r="E144" s="197" t="s">
        <v>187</v>
      </c>
      <c r="F144" s="198" t="s">
        <v>188</v>
      </c>
      <c r="G144" s="199" t="s">
        <v>123</v>
      </c>
      <c r="H144" s="200">
        <v>0.42299999999999999</v>
      </c>
      <c r="I144" s="201"/>
      <c r="J144" s="200">
        <f t="shared" si="0"/>
        <v>0</v>
      </c>
      <c r="K144" s="202"/>
      <c r="L144" s="36"/>
      <c r="M144" s="203" t="s">
        <v>1</v>
      </c>
      <c r="N144" s="204" t="s">
        <v>41</v>
      </c>
      <c r="O144" s="68"/>
      <c r="P144" s="205">
        <f t="shared" si="1"/>
        <v>0</v>
      </c>
      <c r="Q144" s="205">
        <v>0</v>
      </c>
      <c r="R144" s="205">
        <f t="shared" si="2"/>
        <v>0</v>
      </c>
      <c r="S144" s="205">
        <v>2.2000000000000002</v>
      </c>
      <c r="T144" s="206">
        <f t="shared" si="3"/>
        <v>0.93060000000000009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7" t="s">
        <v>118</v>
      </c>
      <c r="AT144" s="207" t="s">
        <v>114</v>
      </c>
      <c r="AU144" s="207" t="s">
        <v>119</v>
      </c>
      <c r="AY144" s="14" t="s">
        <v>112</v>
      </c>
      <c r="BE144" s="208">
        <f t="shared" si="4"/>
        <v>0</v>
      </c>
      <c r="BF144" s="208">
        <f t="shared" si="5"/>
        <v>0</v>
      </c>
      <c r="BG144" s="208">
        <f t="shared" si="6"/>
        <v>0</v>
      </c>
      <c r="BH144" s="208">
        <f t="shared" si="7"/>
        <v>0</v>
      </c>
      <c r="BI144" s="208">
        <f t="shared" si="8"/>
        <v>0</v>
      </c>
      <c r="BJ144" s="14" t="s">
        <v>119</v>
      </c>
      <c r="BK144" s="209">
        <f t="shared" si="9"/>
        <v>0</v>
      </c>
      <c r="BL144" s="14" t="s">
        <v>118</v>
      </c>
      <c r="BM144" s="207" t="s">
        <v>189</v>
      </c>
    </row>
    <row r="145" spans="1:65" s="2" customFormat="1" ht="16.5" customHeight="1">
      <c r="A145" s="31"/>
      <c r="B145" s="32"/>
      <c r="C145" s="196" t="s">
        <v>190</v>
      </c>
      <c r="D145" s="196" t="s">
        <v>114</v>
      </c>
      <c r="E145" s="197" t="s">
        <v>191</v>
      </c>
      <c r="F145" s="198" t="s">
        <v>192</v>
      </c>
      <c r="G145" s="199" t="s">
        <v>184</v>
      </c>
      <c r="H145" s="200">
        <v>2</v>
      </c>
      <c r="I145" s="201"/>
      <c r="J145" s="200">
        <f t="shared" si="0"/>
        <v>0</v>
      </c>
      <c r="K145" s="202"/>
      <c r="L145" s="36"/>
      <c r="M145" s="203" t="s">
        <v>1</v>
      </c>
      <c r="N145" s="204" t="s">
        <v>41</v>
      </c>
      <c r="O145" s="68"/>
      <c r="P145" s="205">
        <f t="shared" si="1"/>
        <v>0</v>
      </c>
      <c r="Q145" s="205">
        <v>0</v>
      </c>
      <c r="R145" s="205">
        <f t="shared" si="2"/>
        <v>0</v>
      </c>
      <c r="S145" s="205">
        <v>6.0000000000000001E-3</v>
      </c>
      <c r="T145" s="206">
        <f t="shared" si="3"/>
        <v>1.2E-2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7" t="s">
        <v>118</v>
      </c>
      <c r="AT145" s="207" t="s">
        <v>114</v>
      </c>
      <c r="AU145" s="207" t="s">
        <v>119</v>
      </c>
      <c r="AY145" s="14" t="s">
        <v>112</v>
      </c>
      <c r="BE145" s="208">
        <f t="shared" si="4"/>
        <v>0</v>
      </c>
      <c r="BF145" s="208">
        <f t="shared" si="5"/>
        <v>0</v>
      </c>
      <c r="BG145" s="208">
        <f t="shared" si="6"/>
        <v>0</v>
      </c>
      <c r="BH145" s="208">
        <f t="shared" si="7"/>
        <v>0</v>
      </c>
      <c r="BI145" s="208">
        <f t="shared" si="8"/>
        <v>0</v>
      </c>
      <c r="BJ145" s="14" t="s">
        <v>119</v>
      </c>
      <c r="BK145" s="209">
        <f t="shared" si="9"/>
        <v>0</v>
      </c>
      <c r="BL145" s="14" t="s">
        <v>118</v>
      </c>
      <c r="BM145" s="207" t="s">
        <v>193</v>
      </c>
    </row>
    <row r="146" spans="1:65" s="2" customFormat="1" ht="16.5" customHeight="1">
      <c r="A146" s="31"/>
      <c r="B146" s="32"/>
      <c r="C146" s="196" t="s">
        <v>194</v>
      </c>
      <c r="D146" s="196" t="s">
        <v>114</v>
      </c>
      <c r="E146" s="197" t="s">
        <v>195</v>
      </c>
      <c r="F146" s="198" t="s">
        <v>196</v>
      </c>
      <c r="G146" s="199" t="s">
        <v>117</v>
      </c>
      <c r="H146" s="200">
        <v>13.12</v>
      </c>
      <c r="I146" s="201"/>
      <c r="J146" s="200">
        <f t="shared" si="0"/>
        <v>0</v>
      </c>
      <c r="K146" s="202"/>
      <c r="L146" s="36"/>
      <c r="M146" s="203" t="s">
        <v>1</v>
      </c>
      <c r="N146" s="204" t="s">
        <v>41</v>
      </c>
      <c r="O146" s="68"/>
      <c r="P146" s="205">
        <f t="shared" si="1"/>
        <v>0</v>
      </c>
      <c r="Q146" s="205">
        <v>0</v>
      </c>
      <c r="R146" s="205">
        <f t="shared" si="2"/>
        <v>0</v>
      </c>
      <c r="S146" s="205">
        <v>6.6000000000000003E-2</v>
      </c>
      <c r="T146" s="206">
        <f t="shared" si="3"/>
        <v>0.86592000000000002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7" t="s">
        <v>118</v>
      </c>
      <c r="AT146" s="207" t="s">
        <v>114</v>
      </c>
      <c r="AU146" s="207" t="s">
        <v>119</v>
      </c>
      <c r="AY146" s="14" t="s">
        <v>112</v>
      </c>
      <c r="BE146" s="208">
        <f t="shared" si="4"/>
        <v>0</v>
      </c>
      <c r="BF146" s="208">
        <f t="shared" si="5"/>
        <v>0</v>
      </c>
      <c r="BG146" s="208">
        <f t="shared" si="6"/>
        <v>0</v>
      </c>
      <c r="BH146" s="208">
        <f t="shared" si="7"/>
        <v>0</v>
      </c>
      <c r="BI146" s="208">
        <f t="shared" si="8"/>
        <v>0</v>
      </c>
      <c r="BJ146" s="14" t="s">
        <v>119</v>
      </c>
      <c r="BK146" s="209">
        <f t="shared" si="9"/>
        <v>0</v>
      </c>
      <c r="BL146" s="14" t="s">
        <v>118</v>
      </c>
      <c r="BM146" s="207" t="s">
        <v>197</v>
      </c>
    </row>
    <row r="147" spans="1:65" s="2" customFormat="1" ht="24" customHeight="1">
      <c r="A147" s="31"/>
      <c r="B147" s="32"/>
      <c r="C147" s="196" t="s">
        <v>7</v>
      </c>
      <c r="D147" s="196" t="s">
        <v>114</v>
      </c>
      <c r="E147" s="197" t="s">
        <v>198</v>
      </c>
      <c r="F147" s="198" t="s">
        <v>199</v>
      </c>
      <c r="G147" s="199" t="s">
        <v>200</v>
      </c>
      <c r="H147" s="200">
        <v>1456</v>
      </c>
      <c r="I147" s="201"/>
      <c r="J147" s="200">
        <f t="shared" si="0"/>
        <v>0</v>
      </c>
      <c r="K147" s="202"/>
      <c r="L147" s="36"/>
      <c r="M147" s="203" t="s">
        <v>1</v>
      </c>
      <c r="N147" s="204" t="s">
        <v>41</v>
      </c>
      <c r="O147" s="68"/>
      <c r="P147" s="205">
        <f t="shared" si="1"/>
        <v>0</v>
      </c>
      <c r="Q147" s="205">
        <v>0</v>
      </c>
      <c r="R147" s="205">
        <f t="shared" si="2"/>
        <v>0</v>
      </c>
      <c r="S147" s="205">
        <v>1.0000000000000001E-5</v>
      </c>
      <c r="T147" s="206">
        <f t="shared" si="3"/>
        <v>1.4560000000000002E-2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7" t="s">
        <v>118</v>
      </c>
      <c r="AT147" s="207" t="s">
        <v>114</v>
      </c>
      <c r="AU147" s="207" t="s">
        <v>119</v>
      </c>
      <c r="AY147" s="14" t="s">
        <v>112</v>
      </c>
      <c r="BE147" s="208">
        <f t="shared" si="4"/>
        <v>0</v>
      </c>
      <c r="BF147" s="208">
        <f t="shared" si="5"/>
        <v>0</v>
      </c>
      <c r="BG147" s="208">
        <f t="shared" si="6"/>
        <v>0</v>
      </c>
      <c r="BH147" s="208">
        <f t="shared" si="7"/>
        <v>0</v>
      </c>
      <c r="BI147" s="208">
        <f t="shared" si="8"/>
        <v>0</v>
      </c>
      <c r="BJ147" s="14" t="s">
        <v>119</v>
      </c>
      <c r="BK147" s="209">
        <f t="shared" si="9"/>
        <v>0</v>
      </c>
      <c r="BL147" s="14" t="s">
        <v>118</v>
      </c>
      <c r="BM147" s="207" t="s">
        <v>201</v>
      </c>
    </row>
    <row r="148" spans="1:65" s="2" customFormat="1" ht="24" customHeight="1">
      <c r="A148" s="31"/>
      <c r="B148" s="32"/>
      <c r="C148" s="196" t="s">
        <v>202</v>
      </c>
      <c r="D148" s="196" t="s">
        <v>114</v>
      </c>
      <c r="E148" s="197" t="s">
        <v>203</v>
      </c>
      <c r="F148" s="198" t="s">
        <v>204</v>
      </c>
      <c r="G148" s="199" t="s">
        <v>144</v>
      </c>
      <c r="H148" s="200">
        <v>3.302</v>
      </c>
      <c r="I148" s="201"/>
      <c r="J148" s="200">
        <f t="shared" si="0"/>
        <v>0</v>
      </c>
      <c r="K148" s="202"/>
      <c r="L148" s="36"/>
      <c r="M148" s="203" t="s">
        <v>1</v>
      </c>
      <c r="N148" s="204" t="s">
        <v>41</v>
      </c>
      <c r="O148" s="68"/>
      <c r="P148" s="205">
        <f t="shared" si="1"/>
        <v>0</v>
      </c>
      <c r="Q148" s="205">
        <v>0</v>
      </c>
      <c r="R148" s="205">
        <f t="shared" si="2"/>
        <v>0</v>
      </c>
      <c r="S148" s="205">
        <v>0</v>
      </c>
      <c r="T148" s="20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7" t="s">
        <v>118</v>
      </c>
      <c r="AT148" s="207" t="s">
        <v>114</v>
      </c>
      <c r="AU148" s="207" t="s">
        <v>119</v>
      </c>
      <c r="AY148" s="14" t="s">
        <v>112</v>
      </c>
      <c r="BE148" s="208">
        <f t="shared" si="4"/>
        <v>0</v>
      </c>
      <c r="BF148" s="208">
        <f t="shared" si="5"/>
        <v>0</v>
      </c>
      <c r="BG148" s="208">
        <f t="shared" si="6"/>
        <v>0</v>
      </c>
      <c r="BH148" s="208">
        <f t="shared" si="7"/>
        <v>0</v>
      </c>
      <c r="BI148" s="208">
        <f t="shared" si="8"/>
        <v>0</v>
      </c>
      <c r="BJ148" s="14" t="s">
        <v>119</v>
      </c>
      <c r="BK148" s="209">
        <f t="shared" si="9"/>
        <v>0</v>
      </c>
      <c r="BL148" s="14" t="s">
        <v>118</v>
      </c>
      <c r="BM148" s="207" t="s">
        <v>205</v>
      </c>
    </row>
    <row r="149" spans="1:65" s="2" customFormat="1" ht="24" customHeight="1">
      <c r="A149" s="31"/>
      <c r="B149" s="32"/>
      <c r="C149" s="196" t="s">
        <v>206</v>
      </c>
      <c r="D149" s="196" t="s">
        <v>114</v>
      </c>
      <c r="E149" s="197" t="s">
        <v>207</v>
      </c>
      <c r="F149" s="198" t="s">
        <v>208</v>
      </c>
      <c r="G149" s="199" t="s">
        <v>144</v>
      </c>
      <c r="H149" s="200">
        <v>26.416</v>
      </c>
      <c r="I149" s="201"/>
      <c r="J149" s="200">
        <f t="shared" si="0"/>
        <v>0</v>
      </c>
      <c r="K149" s="202"/>
      <c r="L149" s="36"/>
      <c r="M149" s="203" t="s">
        <v>1</v>
      </c>
      <c r="N149" s="204" t="s">
        <v>41</v>
      </c>
      <c r="O149" s="68"/>
      <c r="P149" s="205">
        <f t="shared" si="1"/>
        <v>0</v>
      </c>
      <c r="Q149" s="205">
        <v>0</v>
      </c>
      <c r="R149" s="205">
        <f t="shared" si="2"/>
        <v>0</v>
      </c>
      <c r="S149" s="205">
        <v>0</v>
      </c>
      <c r="T149" s="20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7" t="s">
        <v>118</v>
      </c>
      <c r="AT149" s="207" t="s">
        <v>114</v>
      </c>
      <c r="AU149" s="207" t="s">
        <v>119</v>
      </c>
      <c r="AY149" s="14" t="s">
        <v>112</v>
      </c>
      <c r="BE149" s="208">
        <f t="shared" si="4"/>
        <v>0</v>
      </c>
      <c r="BF149" s="208">
        <f t="shared" si="5"/>
        <v>0</v>
      </c>
      <c r="BG149" s="208">
        <f t="shared" si="6"/>
        <v>0</v>
      </c>
      <c r="BH149" s="208">
        <f t="shared" si="7"/>
        <v>0</v>
      </c>
      <c r="BI149" s="208">
        <f t="shared" si="8"/>
        <v>0</v>
      </c>
      <c r="BJ149" s="14" t="s">
        <v>119</v>
      </c>
      <c r="BK149" s="209">
        <f t="shared" si="9"/>
        <v>0</v>
      </c>
      <c r="BL149" s="14" t="s">
        <v>118</v>
      </c>
      <c r="BM149" s="207" t="s">
        <v>209</v>
      </c>
    </row>
    <row r="150" spans="1:65" s="12" customFormat="1" ht="22.95" customHeight="1">
      <c r="B150" s="180"/>
      <c r="C150" s="181"/>
      <c r="D150" s="182" t="s">
        <v>74</v>
      </c>
      <c r="E150" s="194" t="s">
        <v>210</v>
      </c>
      <c r="F150" s="194" t="s">
        <v>211</v>
      </c>
      <c r="G150" s="181"/>
      <c r="H150" s="181"/>
      <c r="I150" s="184"/>
      <c r="J150" s="195">
        <f>BK150</f>
        <v>0</v>
      </c>
      <c r="K150" s="181"/>
      <c r="L150" s="186"/>
      <c r="M150" s="187"/>
      <c r="N150" s="188"/>
      <c r="O150" s="188"/>
      <c r="P150" s="189">
        <f>P151</f>
        <v>0</v>
      </c>
      <c r="Q150" s="188"/>
      <c r="R150" s="189">
        <f>R151</f>
        <v>0</v>
      </c>
      <c r="S150" s="188"/>
      <c r="T150" s="190">
        <f>T151</f>
        <v>0</v>
      </c>
      <c r="AR150" s="191" t="s">
        <v>80</v>
      </c>
      <c r="AT150" s="192" t="s">
        <v>74</v>
      </c>
      <c r="AU150" s="192" t="s">
        <v>80</v>
      </c>
      <c r="AY150" s="191" t="s">
        <v>112</v>
      </c>
      <c r="BK150" s="193">
        <f>BK151</f>
        <v>0</v>
      </c>
    </row>
    <row r="151" spans="1:65" s="2" customFormat="1" ht="24" customHeight="1">
      <c r="A151" s="31"/>
      <c r="B151" s="32"/>
      <c r="C151" s="196" t="s">
        <v>212</v>
      </c>
      <c r="D151" s="196" t="s">
        <v>114</v>
      </c>
      <c r="E151" s="197" t="s">
        <v>213</v>
      </c>
      <c r="F151" s="198" t="s">
        <v>214</v>
      </c>
      <c r="G151" s="199" t="s">
        <v>144</v>
      </c>
      <c r="H151" s="200">
        <v>16.794</v>
      </c>
      <c r="I151" s="201"/>
      <c r="J151" s="200">
        <f>ROUND(I151*H151,3)</f>
        <v>0</v>
      </c>
      <c r="K151" s="202"/>
      <c r="L151" s="36"/>
      <c r="M151" s="203" t="s">
        <v>1</v>
      </c>
      <c r="N151" s="204" t="s">
        <v>41</v>
      </c>
      <c r="O151" s="68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7" t="s">
        <v>118</v>
      </c>
      <c r="AT151" s="207" t="s">
        <v>114</v>
      </c>
      <c r="AU151" s="207" t="s">
        <v>119</v>
      </c>
      <c r="AY151" s="14" t="s">
        <v>112</v>
      </c>
      <c r="BE151" s="208">
        <f>IF(N151="základná",J151,0)</f>
        <v>0</v>
      </c>
      <c r="BF151" s="208">
        <f>IF(N151="znížená",J151,0)</f>
        <v>0</v>
      </c>
      <c r="BG151" s="208">
        <f>IF(N151="zákl. prenesená",J151,0)</f>
        <v>0</v>
      </c>
      <c r="BH151" s="208">
        <f>IF(N151="zníž. prenesená",J151,0)</f>
        <v>0</v>
      </c>
      <c r="BI151" s="208">
        <f>IF(N151="nulová",J151,0)</f>
        <v>0</v>
      </c>
      <c r="BJ151" s="14" t="s">
        <v>119</v>
      </c>
      <c r="BK151" s="209">
        <f>ROUND(I151*H151,3)</f>
        <v>0</v>
      </c>
      <c r="BL151" s="14" t="s">
        <v>118</v>
      </c>
      <c r="BM151" s="207" t="s">
        <v>215</v>
      </c>
    </row>
    <row r="152" spans="1:65" s="12" customFormat="1" ht="25.95" customHeight="1">
      <c r="B152" s="180"/>
      <c r="C152" s="181"/>
      <c r="D152" s="182" t="s">
        <v>74</v>
      </c>
      <c r="E152" s="183" t="s">
        <v>216</v>
      </c>
      <c r="F152" s="183" t="s">
        <v>217</v>
      </c>
      <c r="G152" s="181"/>
      <c r="H152" s="181"/>
      <c r="I152" s="184"/>
      <c r="J152" s="185">
        <f>BK152</f>
        <v>0</v>
      </c>
      <c r="K152" s="181"/>
      <c r="L152" s="186"/>
      <c r="M152" s="187"/>
      <c r="N152" s="188"/>
      <c r="O152" s="188"/>
      <c r="P152" s="189">
        <f>P153+P159+P187</f>
        <v>0</v>
      </c>
      <c r="Q152" s="188"/>
      <c r="R152" s="189">
        <f>R153+R159+R187</f>
        <v>9.9820846400000001</v>
      </c>
      <c r="S152" s="188"/>
      <c r="T152" s="190">
        <f>T153+T159+T187</f>
        <v>0.49</v>
      </c>
      <c r="AR152" s="191" t="s">
        <v>119</v>
      </c>
      <c r="AT152" s="192" t="s">
        <v>74</v>
      </c>
      <c r="AU152" s="192" t="s">
        <v>75</v>
      </c>
      <c r="AY152" s="191" t="s">
        <v>112</v>
      </c>
      <c r="BK152" s="193">
        <f>BK153+BK159+BK187</f>
        <v>0</v>
      </c>
    </row>
    <row r="153" spans="1:65" s="12" customFormat="1" ht="22.95" customHeight="1">
      <c r="B153" s="180"/>
      <c r="C153" s="181"/>
      <c r="D153" s="182" t="s">
        <v>74</v>
      </c>
      <c r="E153" s="194" t="s">
        <v>218</v>
      </c>
      <c r="F153" s="194" t="s">
        <v>219</v>
      </c>
      <c r="G153" s="181"/>
      <c r="H153" s="181"/>
      <c r="I153" s="184"/>
      <c r="J153" s="195">
        <f>BK153</f>
        <v>0</v>
      </c>
      <c r="K153" s="181"/>
      <c r="L153" s="186"/>
      <c r="M153" s="187"/>
      <c r="N153" s="188"/>
      <c r="O153" s="188"/>
      <c r="P153" s="189">
        <f>SUM(P154:P158)</f>
        <v>0</v>
      </c>
      <c r="Q153" s="188"/>
      <c r="R153" s="189">
        <f>SUM(R154:R158)</f>
        <v>0.110318</v>
      </c>
      <c r="S153" s="188"/>
      <c r="T153" s="190">
        <f>SUM(T154:T158)</f>
        <v>0</v>
      </c>
      <c r="AR153" s="191" t="s">
        <v>119</v>
      </c>
      <c r="AT153" s="192" t="s">
        <v>74</v>
      </c>
      <c r="AU153" s="192" t="s">
        <v>80</v>
      </c>
      <c r="AY153" s="191" t="s">
        <v>112</v>
      </c>
      <c r="BK153" s="193">
        <f>SUM(BK154:BK158)</f>
        <v>0</v>
      </c>
    </row>
    <row r="154" spans="1:65" s="2" customFormat="1" ht="24" customHeight="1">
      <c r="A154" s="31"/>
      <c r="B154" s="32"/>
      <c r="C154" s="196" t="s">
        <v>220</v>
      </c>
      <c r="D154" s="196" t="s">
        <v>114</v>
      </c>
      <c r="E154" s="197" t="s">
        <v>221</v>
      </c>
      <c r="F154" s="198" t="s">
        <v>222</v>
      </c>
      <c r="G154" s="199" t="s">
        <v>175</v>
      </c>
      <c r="H154" s="200">
        <v>10</v>
      </c>
      <c r="I154" s="201"/>
      <c r="J154" s="200">
        <f>ROUND(I154*H154,3)</f>
        <v>0</v>
      </c>
      <c r="K154" s="202"/>
      <c r="L154" s="36"/>
      <c r="M154" s="203" t="s">
        <v>1</v>
      </c>
      <c r="N154" s="204" t="s">
        <v>41</v>
      </c>
      <c r="O154" s="68"/>
      <c r="P154" s="205">
        <f>O154*H154</f>
        <v>0</v>
      </c>
      <c r="Q154" s="205">
        <v>2.3000000000000001E-4</v>
      </c>
      <c r="R154" s="205">
        <f>Q154*H154</f>
        <v>2.3E-3</v>
      </c>
      <c r="S154" s="205">
        <v>0</v>
      </c>
      <c r="T154" s="206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7" t="s">
        <v>181</v>
      </c>
      <c r="AT154" s="207" t="s">
        <v>114</v>
      </c>
      <c r="AU154" s="207" t="s">
        <v>119</v>
      </c>
      <c r="AY154" s="14" t="s">
        <v>112</v>
      </c>
      <c r="BE154" s="208">
        <f>IF(N154="základná",J154,0)</f>
        <v>0</v>
      </c>
      <c r="BF154" s="208">
        <f>IF(N154="znížená",J154,0)</f>
        <v>0</v>
      </c>
      <c r="BG154" s="208">
        <f>IF(N154="zákl. prenesená",J154,0)</f>
        <v>0</v>
      </c>
      <c r="BH154" s="208">
        <f>IF(N154="zníž. prenesená",J154,0)</f>
        <v>0</v>
      </c>
      <c r="BI154" s="208">
        <f>IF(N154="nulová",J154,0)</f>
        <v>0</v>
      </c>
      <c r="BJ154" s="14" t="s">
        <v>119</v>
      </c>
      <c r="BK154" s="209">
        <f>ROUND(I154*H154,3)</f>
        <v>0</v>
      </c>
      <c r="BL154" s="14" t="s">
        <v>181</v>
      </c>
      <c r="BM154" s="207" t="s">
        <v>223</v>
      </c>
    </row>
    <row r="155" spans="1:65" s="2" customFormat="1" ht="24" customHeight="1">
      <c r="A155" s="31"/>
      <c r="B155" s="32"/>
      <c r="C155" s="196" t="s">
        <v>224</v>
      </c>
      <c r="D155" s="196" t="s">
        <v>114</v>
      </c>
      <c r="E155" s="197" t="s">
        <v>225</v>
      </c>
      <c r="F155" s="198" t="s">
        <v>226</v>
      </c>
      <c r="G155" s="199" t="s">
        <v>175</v>
      </c>
      <c r="H155" s="200">
        <v>30</v>
      </c>
      <c r="I155" s="201"/>
      <c r="J155" s="200">
        <f>ROUND(I155*H155,3)</f>
        <v>0</v>
      </c>
      <c r="K155" s="202"/>
      <c r="L155" s="36"/>
      <c r="M155" s="203" t="s">
        <v>1</v>
      </c>
      <c r="N155" s="204" t="s">
        <v>41</v>
      </c>
      <c r="O155" s="68"/>
      <c r="P155" s="205">
        <f>O155*H155</f>
        <v>0</v>
      </c>
      <c r="Q155" s="205">
        <v>2.47E-3</v>
      </c>
      <c r="R155" s="205">
        <f>Q155*H155</f>
        <v>7.4099999999999999E-2</v>
      </c>
      <c r="S155" s="205">
        <v>0</v>
      </c>
      <c r="T155" s="206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7" t="s">
        <v>181</v>
      </c>
      <c r="AT155" s="207" t="s">
        <v>114</v>
      </c>
      <c r="AU155" s="207" t="s">
        <v>119</v>
      </c>
      <c r="AY155" s="14" t="s">
        <v>112</v>
      </c>
      <c r="BE155" s="208">
        <f>IF(N155="základná",J155,0)</f>
        <v>0</v>
      </c>
      <c r="BF155" s="208">
        <f>IF(N155="znížená",J155,0)</f>
        <v>0</v>
      </c>
      <c r="BG155" s="208">
        <f>IF(N155="zákl. prenesená",J155,0)</f>
        <v>0</v>
      </c>
      <c r="BH155" s="208">
        <f>IF(N155="zníž. prenesená",J155,0)</f>
        <v>0</v>
      </c>
      <c r="BI155" s="208">
        <f>IF(N155="nulová",J155,0)</f>
        <v>0</v>
      </c>
      <c r="BJ155" s="14" t="s">
        <v>119</v>
      </c>
      <c r="BK155" s="209">
        <f>ROUND(I155*H155,3)</f>
        <v>0</v>
      </c>
      <c r="BL155" s="14" t="s">
        <v>181</v>
      </c>
      <c r="BM155" s="207" t="s">
        <v>227</v>
      </c>
    </row>
    <row r="156" spans="1:65" s="2" customFormat="1" ht="24" customHeight="1">
      <c r="A156" s="31"/>
      <c r="B156" s="32"/>
      <c r="C156" s="196" t="s">
        <v>228</v>
      </c>
      <c r="D156" s="196" t="s">
        <v>114</v>
      </c>
      <c r="E156" s="197" t="s">
        <v>229</v>
      </c>
      <c r="F156" s="198" t="s">
        <v>230</v>
      </c>
      <c r="G156" s="199" t="s">
        <v>175</v>
      </c>
      <c r="H156" s="200">
        <v>9</v>
      </c>
      <c r="I156" s="201"/>
      <c r="J156" s="200">
        <f>ROUND(I156*H156,3)</f>
        <v>0</v>
      </c>
      <c r="K156" s="202"/>
      <c r="L156" s="36"/>
      <c r="M156" s="203" t="s">
        <v>1</v>
      </c>
      <c r="N156" s="204" t="s">
        <v>41</v>
      </c>
      <c r="O156" s="68"/>
      <c r="P156" s="205">
        <f>O156*H156</f>
        <v>0</v>
      </c>
      <c r="Q156" s="205">
        <v>1.1E-4</v>
      </c>
      <c r="R156" s="205">
        <f>Q156*H156</f>
        <v>9.8999999999999999E-4</v>
      </c>
      <c r="S156" s="205">
        <v>0</v>
      </c>
      <c r="T156" s="206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7" t="s">
        <v>181</v>
      </c>
      <c r="AT156" s="207" t="s">
        <v>114</v>
      </c>
      <c r="AU156" s="207" t="s">
        <v>119</v>
      </c>
      <c r="AY156" s="14" t="s">
        <v>112</v>
      </c>
      <c r="BE156" s="208">
        <f>IF(N156="základná",J156,0)</f>
        <v>0</v>
      </c>
      <c r="BF156" s="208">
        <f>IF(N156="znížená",J156,0)</f>
        <v>0</v>
      </c>
      <c r="BG156" s="208">
        <f>IF(N156="zákl. prenesená",J156,0)</f>
        <v>0</v>
      </c>
      <c r="BH156" s="208">
        <f>IF(N156="zníž. prenesená",J156,0)</f>
        <v>0</v>
      </c>
      <c r="BI156" s="208">
        <f>IF(N156="nulová",J156,0)</f>
        <v>0</v>
      </c>
      <c r="BJ156" s="14" t="s">
        <v>119</v>
      </c>
      <c r="BK156" s="209">
        <f>ROUND(I156*H156,3)</f>
        <v>0</v>
      </c>
      <c r="BL156" s="14" t="s">
        <v>181</v>
      </c>
      <c r="BM156" s="207" t="s">
        <v>231</v>
      </c>
    </row>
    <row r="157" spans="1:65" s="2" customFormat="1" ht="24" customHeight="1">
      <c r="A157" s="31"/>
      <c r="B157" s="32"/>
      <c r="C157" s="196" t="s">
        <v>232</v>
      </c>
      <c r="D157" s="196" t="s">
        <v>114</v>
      </c>
      <c r="E157" s="197" t="s">
        <v>233</v>
      </c>
      <c r="F157" s="198" t="s">
        <v>234</v>
      </c>
      <c r="G157" s="199" t="s">
        <v>175</v>
      </c>
      <c r="H157" s="200">
        <v>16.8</v>
      </c>
      <c r="I157" s="201"/>
      <c r="J157" s="200">
        <f>ROUND(I157*H157,3)</f>
        <v>0</v>
      </c>
      <c r="K157" s="202"/>
      <c r="L157" s="36"/>
      <c r="M157" s="203" t="s">
        <v>1</v>
      </c>
      <c r="N157" s="204" t="s">
        <v>41</v>
      </c>
      <c r="O157" s="68"/>
      <c r="P157" s="205">
        <f>O157*H157</f>
        <v>0</v>
      </c>
      <c r="Q157" s="205">
        <v>1.9599999999999999E-3</v>
      </c>
      <c r="R157" s="205">
        <f>Q157*H157</f>
        <v>3.2927999999999999E-2</v>
      </c>
      <c r="S157" s="205">
        <v>0</v>
      </c>
      <c r="T157" s="206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7" t="s">
        <v>181</v>
      </c>
      <c r="AT157" s="207" t="s">
        <v>114</v>
      </c>
      <c r="AU157" s="207" t="s">
        <v>119</v>
      </c>
      <c r="AY157" s="14" t="s">
        <v>112</v>
      </c>
      <c r="BE157" s="208">
        <f>IF(N157="základná",J157,0)</f>
        <v>0</v>
      </c>
      <c r="BF157" s="208">
        <f>IF(N157="znížená",J157,0)</f>
        <v>0</v>
      </c>
      <c r="BG157" s="208">
        <f>IF(N157="zákl. prenesená",J157,0)</f>
        <v>0</v>
      </c>
      <c r="BH157" s="208">
        <f>IF(N157="zníž. prenesená",J157,0)</f>
        <v>0</v>
      </c>
      <c r="BI157" s="208">
        <f>IF(N157="nulová",J157,0)</f>
        <v>0</v>
      </c>
      <c r="BJ157" s="14" t="s">
        <v>119</v>
      </c>
      <c r="BK157" s="209">
        <f>ROUND(I157*H157,3)</f>
        <v>0</v>
      </c>
      <c r="BL157" s="14" t="s">
        <v>181</v>
      </c>
      <c r="BM157" s="207" t="s">
        <v>235</v>
      </c>
    </row>
    <row r="158" spans="1:65" s="2" customFormat="1" ht="24" customHeight="1">
      <c r="A158" s="31"/>
      <c r="B158" s="32"/>
      <c r="C158" s="196" t="s">
        <v>236</v>
      </c>
      <c r="D158" s="196" t="s">
        <v>114</v>
      </c>
      <c r="E158" s="197" t="s">
        <v>237</v>
      </c>
      <c r="F158" s="198" t="s">
        <v>238</v>
      </c>
      <c r="G158" s="199" t="s">
        <v>239</v>
      </c>
      <c r="H158" s="201"/>
      <c r="I158" s="201"/>
      <c r="J158" s="200">
        <f>ROUND(I158*H158,3)</f>
        <v>0</v>
      </c>
      <c r="K158" s="202"/>
      <c r="L158" s="36"/>
      <c r="M158" s="203" t="s">
        <v>1</v>
      </c>
      <c r="N158" s="204" t="s">
        <v>41</v>
      </c>
      <c r="O158" s="68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7" t="s">
        <v>181</v>
      </c>
      <c r="AT158" s="207" t="s">
        <v>114</v>
      </c>
      <c r="AU158" s="207" t="s">
        <v>119</v>
      </c>
      <c r="AY158" s="14" t="s">
        <v>112</v>
      </c>
      <c r="BE158" s="208">
        <f>IF(N158="základná",J158,0)</f>
        <v>0</v>
      </c>
      <c r="BF158" s="208">
        <f>IF(N158="znížená",J158,0)</f>
        <v>0</v>
      </c>
      <c r="BG158" s="208">
        <f>IF(N158="zákl. prenesená",J158,0)</f>
        <v>0</v>
      </c>
      <c r="BH158" s="208">
        <f>IF(N158="zníž. prenesená",J158,0)</f>
        <v>0</v>
      </c>
      <c r="BI158" s="208">
        <f>IF(N158="nulová",J158,0)</f>
        <v>0</v>
      </c>
      <c r="BJ158" s="14" t="s">
        <v>119</v>
      </c>
      <c r="BK158" s="209">
        <f>ROUND(I158*H158,3)</f>
        <v>0</v>
      </c>
      <c r="BL158" s="14" t="s">
        <v>181</v>
      </c>
      <c r="BM158" s="207" t="s">
        <v>240</v>
      </c>
    </row>
    <row r="159" spans="1:65" s="12" customFormat="1" ht="22.95" customHeight="1">
      <c r="B159" s="180"/>
      <c r="C159" s="181"/>
      <c r="D159" s="182" t="s">
        <v>74</v>
      </c>
      <c r="E159" s="194" t="s">
        <v>241</v>
      </c>
      <c r="F159" s="194" t="s">
        <v>242</v>
      </c>
      <c r="G159" s="181"/>
      <c r="H159" s="181"/>
      <c r="I159" s="184"/>
      <c r="J159" s="195">
        <f>BK159</f>
        <v>0</v>
      </c>
      <c r="K159" s="181"/>
      <c r="L159" s="186"/>
      <c r="M159" s="187"/>
      <c r="N159" s="188"/>
      <c r="O159" s="188"/>
      <c r="P159" s="189">
        <f>SUM(P160:P186)</f>
        <v>0</v>
      </c>
      <c r="Q159" s="188"/>
      <c r="R159" s="189">
        <f>SUM(R160:R186)</f>
        <v>9.7715570000000014</v>
      </c>
      <c r="S159" s="188"/>
      <c r="T159" s="190">
        <f>SUM(T160:T186)</f>
        <v>0.49</v>
      </c>
      <c r="AR159" s="191" t="s">
        <v>119</v>
      </c>
      <c r="AT159" s="192" t="s">
        <v>74</v>
      </c>
      <c r="AU159" s="192" t="s">
        <v>80</v>
      </c>
      <c r="AY159" s="191" t="s">
        <v>112</v>
      </c>
      <c r="BK159" s="193">
        <f>SUM(BK160:BK186)</f>
        <v>0</v>
      </c>
    </row>
    <row r="160" spans="1:65" s="2" customFormat="1" ht="24" customHeight="1">
      <c r="A160" s="31"/>
      <c r="B160" s="32"/>
      <c r="C160" s="196" t="s">
        <v>243</v>
      </c>
      <c r="D160" s="196" t="s">
        <v>114</v>
      </c>
      <c r="E160" s="197" t="s">
        <v>244</v>
      </c>
      <c r="F160" s="198" t="s">
        <v>245</v>
      </c>
      <c r="G160" s="199" t="s">
        <v>117</v>
      </c>
      <c r="H160" s="200">
        <v>193.4</v>
      </c>
      <c r="I160" s="201"/>
      <c r="J160" s="200">
        <f>ROUND(I160*H160,3)</f>
        <v>0</v>
      </c>
      <c r="K160" s="202"/>
      <c r="L160" s="36"/>
      <c r="M160" s="203" t="s">
        <v>1</v>
      </c>
      <c r="N160" s="204" t="s">
        <v>41</v>
      </c>
      <c r="O160" s="68"/>
      <c r="P160" s="205">
        <f>O160*H160</f>
        <v>0</v>
      </c>
      <c r="Q160" s="205">
        <v>8.0000000000000007E-5</v>
      </c>
      <c r="R160" s="205">
        <f>Q160*H160</f>
        <v>1.5472000000000001E-2</v>
      </c>
      <c r="S160" s="205">
        <v>0</v>
      </c>
      <c r="T160" s="206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7" t="s">
        <v>181</v>
      </c>
      <c r="AT160" s="207" t="s">
        <v>114</v>
      </c>
      <c r="AU160" s="207" t="s">
        <v>119</v>
      </c>
      <c r="AY160" s="14" t="s">
        <v>112</v>
      </c>
      <c r="BE160" s="208">
        <f>IF(N160="základná",J160,0)</f>
        <v>0</v>
      </c>
      <c r="BF160" s="208">
        <f>IF(N160="znížená",J160,0)</f>
        <v>0</v>
      </c>
      <c r="BG160" s="208">
        <f>IF(N160="zákl. prenesená",J160,0)</f>
        <v>0</v>
      </c>
      <c r="BH160" s="208">
        <f>IF(N160="zníž. prenesená",J160,0)</f>
        <v>0</v>
      </c>
      <c r="BI160" s="208">
        <f>IF(N160="nulová",J160,0)</f>
        <v>0</v>
      </c>
      <c r="BJ160" s="14" t="s">
        <v>119</v>
      </c>
      <c r="BK160" s="209">
        <f>ROUND(I160*H160,3)</f>
        <v>0</v>
      </c>
      <c r="BL160" s="14" t="s">
        <v>181</v>
      </c>
      <c r="BM160" s="207" t="s">
        <v>246</v>
      </c>
    </row>
    <row r="161" spans="1:65" s="2" customFormat="1" ht="24" customHeight="1">
      <c r="A161" s="31"/>
      <c r="B161" s="32"/>
      <c r="C161" s="196" t="s">
        <v>247</v>
      </c>
      <c r="D161" s="196" t="s">
        <v>114</v>
      </c>
      <c r="E161" s="197" t="s">
        <v>248</v>
      </c>
      <c r="F161" s="198" t="s">
        <v>249</v>
      </c>
      <c r="G161" s="199" t="s">
        <v>117</v>
      </c>
      <c r="H161" s="200">
        <v>20</v>
      </c>
      <c r="I161" s="201"/>
      <c r="J161" s="200">
        <f>ROUND(I161*H161,3)</f>
        <v>0</v>
      </c>
      <c r="K161" s="202"/>
      <c r="L161" s="36"/>
      <c r="M161" s="203" t="s">
        <v>1</v>
      </c>
      <c r="N161" s="204" t="s">
        <v>41</v>
      </c>
      <c r="O161" s="68"/>
      <c r="P161" s="205">
        <f>O161*H161</f>
        <v>0</v>
      </c>
      <c r="Q161" s="205">
        <v>0</v>
      </c>
      <c r="R161" s="205">
        <f>Q161*H161</f>
        <v>0</v>
      </c>
      <c r="S161" s="205">
        <v>1.7999999999999999E-2</v>
      </c>
      <c r="T161" s="206">
        <f>S161*H161</f>
        <v>0.36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7" t="s">
        <v>181</v>
      </c>
      <c r="AT161" s="207" t="s">
        <v>114</v>
      </c>
      <c r="AU161" s="207" t="s">
        <v>119</v>
      </c>
      <c r="AY161" s="14" t="s">
        <v>112</v>
      </c>
      <c r="BE161" s="208">
        <f>IF(N161="základná",J161,0)</f>
        <v>0</v>
      </c>
      <c r="BF161" s="208">
        <f>IF(N161="znížená",J161,0)</f>
        <v>0</v>
      </c>
      <c r="BG161" s="208">
        <f>IF(N161="zákl. prenesená",J161,0)</f>
        <v>0</v>
      </c>
      <c r="BH161" s="208">
        <f>IF(N161="zníž. prenesená",J161,0)</f>
        <v>0</v>
      </c>
      <c r="BI161" s="208">
        <f>IF(N161="nulová",J161,0)</f>
        <v>0</v>
      </c>
      <c r="BJ161" s="14" t="s">
        <v>119</v>
      </c>
      <c r="BK161" s="209">
        <f>ROUND(I161*H161,3)</f>
        <v>0</v>
      </c>
      <c r="BL161" s="14" t="s">
        <v>181</v>
      </c>
      <c r="BM161" s="207" t="s">
        <v>250</v>
      </c>
    </row>
    <row r="162" spans="1:65" s="2" customFormat="1" ht="24" customHeight="1">
      <c r="A162" s="31"/>
      <c r="B162" s="32"/>
      <c r="C162" s="196" t="s">
        <v>251</v>
      </c>
      <c r="D162" s="196" t="s">
        <v>114</v>
      </c>
      <c r="E162" s="197" t="s">
        <v>252</v>
      </c>
      <c r="F162" s="198" t="s">
        <v>253</v>
      </c>
      <c r="G162" s="199" t="s">
        <v>117</v>
      </c>
      <c r="H162" s="200">
        <v>202</v>
      </c>
      <c r="I162" s="201"/>
      <c r="J162" s="200">
        <f>ROUND(I162*H162,3)</f>
        <v>0</v>
      </c>
      <c r="K162" s="202"/>
      <c r="L162" s="36"/>
      <c r="M162" s="203" t="s">
        <v>1</v>
      </c>
      <c r="N162" s="204" t="s">
        <v>41</v>
      </c>
      <c r="O162" s="68"/>
      <c r="P162" s="205">
        <f>O162*H162</f>
        <v>0</v>
      </c>
      <c r="Q162" s="205">
        <v>1.4300000000000001E-3</v>
      </c>
      <c r="R162" s="205">
        <f>Q162*H162</f>
        <v>0.28886000000000001</v>
      </c>
      <c r="S162" s="205">
        <v>0</v>
      </c>
      <c r="T162" s="206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7" t="s">
        <v>181</v>
      </c>
      <c r="AT162" s="207" t="s">
        <v>114</v>
      </c>
      <c r="AU162" s="207" t="s">
        <v>119</v>
      </c>
      <c r="AY162" s="14" t="s">
        <v>112</v>
      </c>
      <c r="BE162" s="208">
        <f>IF(N162="základná",J162,0)</f>
        <v>0</v>
      </c>
      <c r="BF162" s="208">
        <f>IF(N162="znížená",J162,0)</f>
        <v>0</v>
      </c>
      <c r="BG162" s="208">
        <f>IF(N162="zákl. prenesená",J162,0)</f>
        <v>0</v>
      </c>
      <c r="BH162" s="208">
        <f>IF(N162="zníž. prenesená",J162,0)</f>
        <v>0</v>
      </c>
      <c r="BI162" s="208">
        <f>IF(N162="nulová",J162,0)</f>
        <v>0</v>
      </c>
      <c r="BJ162" s="14" t="s">
        <v>119</v>
      </c>
      <c r="BK162" s="209">
        <f>ROUND(I162*H162,3)</f>
        <v>0</v>
      </c>
      <c r="BL162" s="14" t="s">
        <v>181</v>
      </c>
      <c r="BM162" s="207" t="s">
        <v>254</v>
      </c>
    </row>
    <row r="163" spans="1:65" s="2" customFormat="1" ht="24" customHeight="1">
      <c r="A163" s="31"/>
      <c r="B163" s="32"/>
      <c r="C163" s="210" t="s">
        <v>255</v>
      </c>
      <c r="D163" s="210" t="s">
        <v>256</v>
      </c>
      <c r="E163" s="211" t="s">
        <v>257</v>
      </c>
      <c r="F163" s="212" t="s">
        <v>258</v>
      </c>
      <c r="G163" s="213" t="s">
        <v>117</v>
      </c>
      <c r="H163" s="214">
        <v>415.17</v>
      </c>
      <c r="I163" s="215"/>
      <c r="J163" s="214">
        <f>ROUND(I163*H163,3)</f>
        <v>0</v>
      </c>
      <c r="K163" s="216"/>
      <c r="L163" s="217"/>
      <c r="M163" s="218" t="s">
        <v>1</v>
      </c>
      <c r="N163" s="219" t="s">
        <v>41</v>
      </c>
      <c r="O163" s="68"/>
      <c r="P163" s="205">
        <f>O163*H163</f>
        <v>0</v>
      </c>
      <c r="Q163" s="205">
        <v>4.4999999999999997E-3</v>
      </c>
      <c r="R163" s="205">
        <f>Q163*H163</f>
        <v>1.8682649999999998</v>
      </c>
      <c r="S163" s="205">
        <v>0</v>
      </c>
      <c r="T163" s="206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7" t="s">
        <v>255</v>
      </c>
      <c r="AT163" s="207" t="s">
        <v>256</v>
      </c>
      <c r="AU163" s="207" t="s">
        <v>119</v>
      </c>
      <c r="AY163" s="14" t="s">
        <v>112</v>
      </c>
      <c r="BE163" s="208">
        <f>IF(N163="základná",J163,0)</f>
        <v>0</v>
      </c>
      <c r="BF163" s="208">
        <f>IF(N163="znížená",J163,0)</f>
        <v>0</v>
      </c>
      <c r="BG163" s="208">
        <f>IF(N163="zákl. prenesená",J163,0)</f>
        <v>0</v>
      </c>
      <c r="BH163" s="208">
        <f>IF(N163="zníž. prenesená",J163,0)</f>
        <v>0</v>
      </c>
      <c r="BI163" s="208">
        <f>IF(N163="nulová",J163,0)</f>
        <v>0</v>
      </c>
      <c r="BJ163" s="14" t="s">
        <v>119</v>
      </c>
      <c r="BK163" s="209">
        <f>ROUND(I163*H163,3)</f>
        <v>0</v>
      </c>
      <c r="BL163" s="14" t="s">
        <v>181</v>
      </c>
      <c r="BM163" s="207" t="s">
        <v>259</v>
      </c>
    </row>
    <row r="164" spans="1:65" s="2" customFormat="1" ht="19.2">
      <c r="A164" s="31"/>
      <c r="B164" s="32"/>
      <c r="C164" s="33"/>
      <c r="D164" s="220" t="s">
        <v>260</v>
      </c>
      <c r="E164" s="33"/>
      <c r="F164" s="221" t="s">
        <v>261</v>
      </c>
      <c r="G164" s="33"/>
      <c r="H164" s="33"/>
      <c r="I164" s="107"/>
      <c r="J164" s="33"/>
      <c r="K164" s="33"/>
      <c r="L164" s="36"/>
      <c r="M164" s="222"/>
      <c r="N164" s="223"/>
      <c r="O164" s="68"/>
      <c r="P164" s="68"/>
      <c r="Q164" s="68"/>
      <c r="R164" s="68"/>
      <c r="S164" s="68"/>
      <c r="T164" s="69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260</v>
      </c>
      <c r="AU164" s="14" t="s">
        <v>119</v>
      </c>
    </row>
    <row r="165" spans="1:65" s="2" customFormat="1" ht="24" customHeight="1">
      <c r="A165" s="31"/>
      <c r="B165" s="32"/>
      <c r="C165" s="196" t="s">
        <v>262</v>
      </c>
      <c r="D165" s="196" t="s">
        <v>114</v>
      </c>
      <c r="E165" s="197" t="s">
        <v>263</v>
      </c>
      <c r="F165" s="198" t="s">
        <v>264</v>
      </c>
      <c r="G165" s="199" t="s">
        <v>184</v>
      </c>
      <c r="H165" s="200">
        <v>2</v>
      </c>
      <c r="I165" s="201"/>
      <c r="J165" s="200">
        <f t="shared" ref="J165:J186" si="10">ROUND(I165*H165,3)</f>
        <v>0</v>
      </c>
      <c r="K165" s="202"/>
      <c r="L165" s="36"/>
      <c r="M165" s="203" t="s">
        <v>1</v>
      </c>
      <c r="N165" s="204" t="s">
        <v>41</v>
      </c>
      <c r="O165" s="68"/>
      <c r="P165" s="205">
        <f t="shared" ref="P165:P186" si="11">O165*H165</f>
        <v>0</v>
      </c>
      <c r="Q165" s="205">
        <v>8.3000000000000001E-4</v>
      </c>
      <c r="R165" s="205">
        <f t="shared" ref="R165:R186" si="12">Q165*H165</f>
        <v>1.66E-3</v>
      </c>
      <c r="S165" s="205">
        <v>0</v>
      </c>
      <c r="T165" s="206">
        <f t="shared" ref="T165:T186" si="13"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7" t="s">
        <v>181</v>
      </c>
      <c r="AT165" s="207" t="s">
        <v>114</v>
      </c>
      <c r="AU165" s="207" t="s">
        <v>119</v>
      </c>
      <c r="AY165" s="14" t="s">
        <v>112</v>
      </c>
      <c r="BE165" s="208">
        <f t="shared" ref="BE165:BE186" si="14">IF(N165="základná",J165,0)</f>
        <v>0</v>
      </c>
      <c r="BF165" s="208">
        <f t="shared" ref="BF165:BF186" si="15">IF(N165="znížená",J165,0)</f>
        <v>0</v>
      </c>
      <c r="BG165" s="208">
        <f t="shared" ref="BG165:BG186" si="16">IF(N165="zákl. prenesená",J165,0)</f>
        <v>0</v>
      </c>
      <c r="BH165" s="208">
        <f t="shared" ref="BH165:BH186" si="17">IF(N165="zníž. prenesená",J165,0)</f>
        <v>0</v>
      </c>
      <c r="BI165" s="208">
        <f t="shared" ref="BI165:BI186" si="18">IF(N165="nulová",J165,0)</f>
        <v>0</v>
      </c>
      <c r="BJ165" s="14" t="s">
        <v>119</v>
      </c>
      <c r="BK165" s="209">
        <f t="shared" ref="BK165:BK186" si="19">ROUND(I165*H165,3)</f>
        <v>0</v>
      </c>
      <c r="BL165" s="14" t="s">
        <v>181</v>
      </c>
      <c r="BM165" s="207" t="s">
        <v>265</v>
      </c>
    </row>
    <row r="166" spans="1:65" s="2" customFormat="1" ht="24" customHeight="1">
      <c r="A166" s="31"/>
      <c r="B166" s="32"/>
      <c r="C166" s="210" t="s">
        <v>266</v>
      </c>
      <c r="D166" s="210" t="s">
        <v>256</v>
      </c>
      <c r="E166" s="211" t="s">
        <v>267</v>
      </c>
      <c r="F166" s="212" t="s">
        <v>268</v>
      </c>
      <c r="G166" s="213" t="s">
        <v>184</v>
      </c>
      <c r="H166" s="214">
        <v>2</v>
      </c>
      <c r="I166" s="215"/>
      <c r="J166" s="214">
        <f t="shared" si="10"/>
        <v>0</v>
      </c>
      <c r="K166" s="216"/>
      <c r="L166" s="217"/>
      <c r="M166" s="218" t="s">
        <v>1</v>
      </c>
      <c r="N166" s="219" t="s">
        <v>41</v>
      </c>
      <c r="O166" s="68"/>
      <c r="P166" s="205">
        <f t="shared" si="11"/>
        <v>0</v>
      </c>
      <c r="Q166" s="205">
        <v>0.125</v>
      </c>
      <c r="R166" s="205">
        <f t="shared" si="12"/>
        <v>0.25</v>
      </c>
      <c r="S166" s="205">
        <v>0</v>
      </c>
      <c r="T166" s="206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7" t="s">
        <v>255</v>
      </c>
      <c r="AT166" s="207" t="s">
        <v>256</v>
      </c>
      <c r="AU166" s="207" t="s">
        <v>119</v>
      </c>
      <c r="AY166" s="14" t="s">
        <v>112</v>
      </c>
      <c r="BE166" s="208">
        <f t="shared" si="14"/>
        <v>0</v>
      </c>
      <c r="BF166" s="208">
        <f t="shared" si="15"/>
        <v>0</v>
      </c>
      <c r="BG166" s="208">
        <f t="shared" si="16"/>
        <v>0</v>
      </c>
      <c r="BH166" s="208">
        <f t="shared" si="17"/>
        <v>0</v>
      </c>
      <c r="BI166" s="208">
        <f t="shared" si="18"/>
        <v>0</v>
      </c>
      <c r="BJ166" s="14" t="s">
        <v>119</v>
      </c>
      <c r="BK166" s="209">
        <f t="shared" si="19"/>
        <v>0</v>
      </c>
      <c r="BL166" s="14" t="s">
        <v>181</v>
      </c>
      <c r="BM166" s="207" t="s">
        <v>269</v>
      </c>
    </row>
    <row r="167" spans="1:65" s="2" customFormat="1" ht="24" customHeight="1">
      <c r="A167" s="31"/>
      <c r="B167" s="32"/>
      <c r="C167" s="196" t="s">
        <v>270</v>
      </c>
      <c r="D167" s="196" t="s">
        <v>114</v>
      </c>
      <c r="E167" s="197" t="s">
        <v>271</v>
      </c>
      <c r="F167" s="198" t="s">
        <v>272</v>
      </c>
      <c r="G167" s="199" t="s">
        <v>273</v>
      </c>
      <c r="H167" s="200">
        <v>3400</v>
      </c>
      <c r="I167" s="201"/>
      <c r="J167" s="200">
        <f t="shared" si="10"/>
        <v>0</v>
      </c>
      <c r="K167" s="202"/>
      <c r="L167" s="36"/>
      <c r="M167" s="203" t="s">
        <v>1</v>
      </c>
      <c r="N167" s="204" t="s">
        <v>41</v>
      </c>
      <c r="O167" s="68"/>
      <c r="P167" s="205">
        <f t="shared" si="11"/>
        <v>0</v>
      </c>
      <c r="Q167" s="205">
        <v>5.0000000000000002E-5</v>
      </c>
      <c r="R167" s="205">
        <f t="shared" si="12"/>
        <v>0.17</v>
      </c>
      <c r="S167" s="205">
        <v>0</v>
      </c>
      <c r="T167" s="206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7" t="s">
        <v>181</v>
      </c>
      <c r="AT167" s="207" t="s">
        <v>114</v>
      </c>
      <c r="AU167" s="207" t="s">
        <v>119</v>
      </c>
      <c r="AY167" s="14" t="s">
        <v>112</v>
      </c>
      <c r="BE167" s="208">
        <f t="shared" si="14"/>
        <v>0</v>
      </c>
      <c r="BF167" s="208">
        <f t="shared" si="15"/>
        <v>0</v>
      </c>
      <c r="BG167" s="208">
        <f t="shared" si="16"/>
        <v>0</v>
      </c>
      <c r="BH167" s="208">
        <f t="shared" si="17"/>
        <v>0</v>
      </c>
      <c r="BI167" s="208">
        <f t="shared" si="18"/>
        <v>0</v>
      </c>
      <c r="BJ167" s="14" t="s">
        <v>119</v>
      </c>
      <c r="BK167" s="209">
        <f t="shared" si="19"/>
        <v>0</v>
      </c>
      <c r="BL167" s="14" t="s">
        <v>181</v>
      </c>
      <c r="BM167" s="207" t="s">
        <v>274</v>
      </c>
    </row>
    <row r="168" spans="1:65" s="2" customFormat="1" ht="24" customHeight="1">
      <c r="A168" s="31"/>
      <c r="B168" s="32"/>
      <c r="C168" s="196" t="s">
        <v>275</v>
      </c>
      <c r="D168" s="196" t="s">
        <v>114</v>
      </c>
      <c r="E168" s="197" t="s">
        <v>276</v>
      </c>
      <c r="F168" s="198" t="s">
        <v>277</v>
      </c>
      <c r="G168" s="199" t="s">
        <v>273</v>
      </c>
      <c r="H168" s="200">
        <v>3276</v>
      </c>
      <c r="I168" s="201"/>
      <c r="J168" s="200">
        <f t="shared" si="10"/>
        <v>0</v>
      </c>
      <c r="K168" s="202"/>
      <c r="L168" s="36"/>
      <c r="M168" s="203" t="s">
        <v>1</v>
      </c>
      <c r="N168" s="204" t="s">
        <v>41</v>
      </c>
      <c r="O168" s="68"/>
      <c r="P168" s="205">
        <f t="shared" si="11"/>
        <v>0</v>
      </c>
      <c r="Q168" s="205">
        <v>5.0000000000000002E-5</v>
      </c>
      <c r="R168" s="205">
        <f t="shared" si="12"/>
        <v>0.1638</v>
      </c>
      <c r="S168" s="205">
        <v>0</v>
      </c>
      <c r="T168" s="206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7" t="s">
        <v>181</v>
      </c>
      <c r="AT168" s="207" t="s">
        <v>114</v>
      </c>
      <c r="AU168" s="207" t="s">
        <v>119</v>
      </c>
      <c r="AY168" s="14" t="s">
        <v>112</v>
      </c>
      <c r="BE168" s="208">
        <f t="shared" si="14"/>
        <v>0</v>
      </c>
      <c r="BF168" s="208">
        <f t="shared" si="15"/>
        <v>0</v>
      </c>
      <c r="BG168" s="208">
        <f t="shared" si="16"/>
        <v>0</v>
      </c>
      <c r="BH168" s="208">
        <f t="shared" si="17"/>
        <v>0</v>
      </c>
      <c r="BI168" s="208">
        <f t="shared" si="18"/>
        <v>0</v>
      </c>
      <c r="BJ168" s="14" t="s">
        <v>119</v>
      </c>
      <c r="BK168" s="209">
        <f t="shared" si="19"/>
        <v>0</v>
      </c>
      <c r="BL168" s="14" t="s">
        <v>181</v>
      </c>
      <c r="BM168" s="207" t="s">
        <v>278</v>
      </c>
    </row>
    <row r="169" spans="1:65" s="2" customFormat="1" ht="24" customHeight="1">
      <c r="A169" s="31"/>
      <c r="B169" s="32"/>
      <c r="C169" s="210" t="s">
        <v>279</v>
      </c>
      <c r="D169" s="210" t="s">
        <v>256</v>
      </c>
      <c r="E169" s="211" t="s">
        <v>280</v>
      </c>
      <c r="F169" s="212" t="s">
        <v>281</v>
      </c>
      <c r="G169" s="213" t="s">
        <v>144</v>
      </c>
      <c r="H169" s="214">
        <v>4.0000000000000001E-3</v>
      </c>
      <c r="I169" s="215"/>
      <c r="J169" s="214">
        <f t="shared" si="10"/>
        <v>0</v>
      </c>
      <c r="K169" s="216"/>
      <c r="L169" s="217"/>
      <c r="M169" s="218" t="s">
        <v>1</v>
      </c>
      <c r="N169" s="219" t="s">
        <v>41</v>
      </c>
      <c r="O169" s="68"/>
      <c r="P169" s="205">
        <f t="shared" si="11"/>
        <v>0</v>
      </c>
      <c r="Q169" s="205">
        <v>1</v>
      </c>
      <c r="R169" s="205">
        <f t="shared" si="12"/>
        <v>4.0000000000000001E-3</v>
      </c>
      <c r="S169" s="205">
        <v>0</v>
      </c>
      <c r="T169" s="206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7" t="s">
        <v>255</v>
      </c>
      <c r="AT169" s="207" t="s">
        <v>256</v>
      </c>
      <c r="AU169" s="207" t="s">
        <v>119</v>
      </c>
      <c r="AY169" s="14" t="s">
        <v>112</v>
      </c>
      <c r="BE169" s="208">
        <f t="shared" si="14"/>
        <v>0</v>
      </c>
      <c r="BF169" s="208">
        <f t="shared" si="15"/>
        <v>0</v>
      </c>
      <c r="BG169" s="208">
        <f t="shared" si="16"/>
        <v>0</v>
      </c>
      <c r="BH169" s="208">
        <f t="shared" si="17"/>
        <v>0</v>
      </c>
      <c r="BI169" s="208">
        <f t="shared" si="18"/>
        <v>0</v>
      </c>
      <c r="BJ169" s="14" t="s">
        <v>119</v>
      </c>
      <c r="BK169" s="209">
        <f t="shared" si="19"/>
        <v>0</v>
      </c>
      <c r="BL169" s="14" t="s">
        <v>181</v>
      </c>
      <c r="BM169" s="207" t="s">
        <v>282</v>
      </c>
    </row>
    <row r="170" spans="1:65" s="2" customFormat="1" ht="24" customHeight="1">
      <c r="A170" s="31"/>
      <c r="B170" s="32"/>
      <c r="C170" s="210" t="s">
        <v>283</v>
      </c>
      <c r="D170" s="210" t="s">
        <v>256</v>
      </c>
      <c r="E170" s="211" t="s">
        <v>284</v>
      </c>
      <c r="F170" s="212" t="s">
        <v>285</v>
      </c>
      <c r="G170" s="213" t="s">
        <v>144</v>
      </c>
      <c r="H170" s="214">
        <v>2.5459999999999998</v>
      </c>
      <c r="I170" s="215"/>
      <c r="J170" s="214">
        <f t="shared" si="10"/>
        <v>0</v>
      </c>
      <c r="K170" s="216"/>
      <c r="L170" s="217"/>
      <c r="M170" s="218" t="s">
        <v>1</v>
      </c>
      <c r="N170" s="219" t="s">
        <v>41</v>
      </c>
      <c r="O170" s="68"/>
      <c r="P170" s="205">
        <f t="shared" si="11"/>
        <v>0</v>
      </c>
      <c r="Q170" s="205">
        <v>1</v>
      </c>
      <c r="R170" s="205">
        <f t="shared" si="12"/>
        <v>2.5459999999999998</v>
      </c>
      <c r="S170" s="205">
        <v>0</v>
      </c>
      <c r="T170" s="20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7" t="s">
        <v>255</v>
      </c>
      <c r="AT170" s="207" t="s">
        <v>256</v>
      </c>
      <c r="AU170" s="207" t="s">
        <v>119</v>
      </c>
      <c r="AY170" s="14" t="s">
        <v>112</v>
      </c>
      <c r="BE170" s="208">
        <f t="shared" si="14"/>
        <v>0</v>
      </c>
      <c r="BF170" s="208">
        <f t="shared" si="15"/>
        <v>0</v>
      </c>
      <c r="BG170" s="208">
        <f t="shared" si="16"/>
        <v>0</v>
      </c>
      <c r="BH170" s="208">
        <f t="shared" si="17"/>
        <v>0</v>
      </c>
      <c r="BI170" s="208">
        <f t="shared" si="18"/>
        <v>0</v>
      </c>
      <c r="BJ170" s="14" t="s">
        <v>119</v>
      </c>
      <c r="BK170" s="209">
        <f t="shared" si="19"/>
        <v>0</v>
      </c>
      <c r="BL170" s="14" t="s">
        <v>181</v>
      </c>
      <c r="BM170" s="207" t="s">
        <v>286</v>
      </c>
    </row>
    <row r="171" spans="1:65" s="2" customFormat="1" ht="24" customHeight="1">
      <c r="A171" s="31"/>
      <c r="B171" s="32"/>
      <c r="C171" s="210" t="s">
        <v>287</v>
      </c>
      <c r="D171" s="210" t="s">
        <v>256</v>
      </c>
      <c r="E171" s="211" t="s">
        <v>288</v>
      </c>
      <c r="F171" s="212" t="s">
        <v>289</v>
      </c>
      <c r="G171" s="213" t="s">
        <v>144</v>
      </c>
      <c r="H171" s="214">
        <v>0.57199999999999995</v>
      </c>
      <c r="I171" s="215"/>
      <c r="J171" s="214">
        <f t="shared" si="10"/>
        <v>0</v>
      </c>
      <c r="K171" s="216"/>
      <c r="L171" s="217"/>
      <c r="M171" s="218" t="s">
        <v>1</v>
      </c>
      <c r="N171" s="219" t="s">
        <v>41</v>
      </c>
      <c r="O171" s="68"/>
      <c r="P171" s="205">
        <f t="shared" si="11"/>
        <v>0</v>
      </c>
      <c r="Q171" s="205">
        <v>1</v>
      </c>
      <c r="R171" s="205">
        <f t="shared" si="12"/>
        <v>0.57199999999999995</v>
      </c>
      <c r="S171" s="205">
        <v>0</v>
      </c>
      <c r="T171" s="20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7" t="s">
        <v>255</v>
      </c>
      <c r="AT171" s="207" t="s">
        <v>256</v>
      </c>
      <c r="AU171" s="207" t="s">
        <v>119</v>
      </c>
      <c r="AY171" s="14" t="s">
        <v>112</v>
      </c>
      <c r="BE171" s="208">
        <f t="shared" si="14"/>
        <v>0</v>
      </c>
      <c r="BF171" s="208">
        <f t="shared" si="15"/>
        <v>0</v>
      </c>
      <c r="BG171" s="208">
        <f t="shared" si="16"/>
        <v>0</v>
      </c>
      <c r="BH171" s="208">
        <f t="shared" si="17"/>
        <v>0</v>
      </c>
      <c r="BI171" s="208">
        <f t="shared" si="18"/>
        <v>0</v>
      </c>
      <c r="BJ171" s="14" t="s">
        <v>119</v>
      </c>
      <c r="BK171" s="209">
        <f t="shared" si="19"/>
        <v>0</v>
      </c>
      <c r="BL171" s="14" t="s">
        <v>181</v>
      </c>
      <c r="BM171" s="207" t="s">
        <v>290</v>
      </c>
    </row>
    <row r="172" spans="1:65" s="2" customFormat="1" ht="24" customHeight="1">
      <c r="A172" s="31"/>
      <c r="B172" s="32"/>
      <c r="C172" s="210" t="s">
        <v>291</v>
      </c>
      <c r="D172" s="210" t="s">
        <v>256</v>
      </c>
      <c r="E172" s="211" t="s">
        <v>292</v>
      </c>
      <c r="F172" s="212" t="s">
        <v>293</v>
      </c>
      <c r="G172" s="213" t="s">
        <v>144</v>
      </c>
      <c r="H172" s="214">
        <v>2.0230000000000001</v>
      </c>
      <c r="I172" s="215"/>
      <c r="J172" s="214">
        <f t="shared" si="10"/>
        <v>0</v>
      </c>
      <c r="K172" s="216"/>
      <c r="L172" s="217"/>
      <c r="M172" s="218" t="s">
        <v>1</v>
      </c>
      <c r="N172" s="219" t="s">
        <v>41</v>
      </c>
      <c r="O172" s="68"/>
      <c r="P172" s="205">
        <f t="shared" si="11"/>
        <v>0</v>
      </c>
      <c r="Q172" s="205">
        <v>1</v>
      </c>
      <c r="R172" s="205">
        <f t="shared" si="12"/>
        <v>2.0230000000000001</v>
      </c>
      <c r="S172" s="205">
        <v>0</v>
      </c>
      <c r="T172" s="206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7" t="s">
        <v>255</v>
      </c>
      <c r="AT172" s="207" t="s">
        <v>256</v>
      </c>
      <c r="AU172" s="207" t="s">
        <v>119</v>
      </c>
      <c r="AY172" s="14" t="s">
        <v>112</v>
      </c>
      <c r="BE172" s="208">
        <f t="shared" si="14"/>
        <v>0</v>
      </c>
      <c r="BF172" s="208">
        <f t="shared" si="15"/>
        <v>0</v>
      </c>
      <c r="BG172" s="208">
        <f t="shared" si="16"/>
        <v>0</v>
      </c>
      <c r="BH172" s="208">
        <f t="shared" si="17"/>
        <v>0</v>
      </c>
      <c r="BI172" s="208">
        <f t="shared" si="18"/>
        <v>0</v>
      </c>
      <c r="BJ172" s="14" t="s">
        <v>119</v>
      </c>
      <c r="BK172" s="209">
        <f t="shared" si="19"/>
        <v>0</v>
      </c>
      <c r="BL172" s="14" t="s">
        <v>181</v>
      </c>
      <c r="BM172" s="207" t="s">
        <v>294</v>
      </c>
    </row>
    <row r="173" spans="1:65" s="2" customFormat="1" ht="24" customHeight="1">
      <c r="A173" s="31"/>
      <c r="B173" s="32"/>
      <c r="C173" s="210" t="s">
        <v>295</v>
      </c>
      <c r="D173" s="210" t="s">
        <v>256</v>
      </c>
      <c r="E173" s="211" t="s">
        <v>296</v>
      </c>
      <c r="F173" s="212" t="s">
        <v>297</v>
      </c>
      <c r="G173" s="213" t="s">
        <v>144</v>
      </c>
      <c r="H173" s="214">
        <v>0.57599999999999996</v>
      </c>
      <c r="I173" s="215"/>
      <c r="J173" s="214">
        <f t="shared" si="10"/>
        <v>0</v>
      </c>
      <c r="K173" s="216"/>
      <c r="L173" s="217"/>
      <c r="M173" s="218" t="s">
        <v>1</v>
      </c>
      <c r="N173" s="219" t="s">
        <v>41</v>
      </c>
      <c r="O173" s="68"/>
      <c r="P173" s="205">
        <f t="shared" si="11"/>
        <v>0</v>
      </c>
      <c r="Q173" s="205">
        <v>1</v>
      </c>
      <c r="R173" s="205">
        <f t="shared" si="12"/>
        <v>0.57599999999999996</v>
      </c>
      <c r="S173" s="205">
        <v>0</v>
      </c>
      <c r="T173" s="206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7" t="s">
        <v>255</v>
      </c>
      <c r="AT173" s="207" t="s">
        <v>256</v>
      </c>
      <c r="AU173" s="207" t="s">
        <v>119</v>
      </c>
      <c r="AY173" s="14" t="s">
        <v>112</v>
      </c>
      <c r="BE173" s="208">
        <f t="shared" si="14"/>
        <v>0</v>
      </c>
      <c r="BF173" s="208">
        <f t="shared" si="15"/>
        <v>0</v>
      </c>
      <c r="BG173" s="208">
        <f t="shared" si="16"/>
        <v>0</v>
      </c>
      <c r="BH173" s="208">
        <f t="shared" si="17"/>
        <v>0</v>
      </c>
      <c r="BI173" s="208">
        <f t="shared" si="18"/>
        <v>0</v>
      </c>
      <c r="BJ173" s="14" t="s">
        <v>119</v>
      </c>
      <c r="BK173" s="209">
        <f t="shared" si="19"/>
        <v>0</v>
      </c>
      <c r="BL173" s="14" t="s">
        <v>181</v>
      </c>
      <c r="BM173" s="207" t="s">
        <v>298</v>
      </c>
    </row>
    <row r="174" spans="1:65" s="2" customFormat="1" ht="24" customHeight="1">
      <c r="A174" s="31"/>
      <c r="B174" s="32"/>
      <c r="C174" s="210" t="s">
        <v>299</v>
      </c>
      <c r="D174" s="210" t="s">
        <v>256</v>
      </c>
      <c r="E174" s="211" t="s">
        <v>300</v>
      </c>
      <c r="F174" s="212" t="s">
        <v>301</v>
      </c>
      <c r="G174" s="213" t="s">
        <v>144</v>
      </c>
      <c r="H174" s="214">
        <v>0.14199999999999999</v>
      </c>
      <c r="I174" s="215"/>
      <c r="J174" s="214">
        <f t="shared" si="10"/>
        <v>0</v>
      </c>
      <c r="K174" s="216"/>
      <c r="L174" s="217"/>
      <c r="M174" s="218" t="s">
        <v>1</v>
      </c>
      <c r="N174" s="219" t="s">
        <v>41</v>
      </c>
      <c r="O174" s="68"/>
      <c r="P174" s="205">
        <f t="shared" si="11"/>
        <v>0</v>
      </c>
      <c r="Q174" s="205">
        <v>1</v>
      </c>
      <c r="R174" s="205">
        <f t="shared" si="12"/>
        <v>0.14199999999999999</v>
      </c>
      <c r="S174" s="205">
        <v>0</v>
      </c>
      <c r="T174" s="206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7" t="s">
        <v>255</v>
      </c>
      <c r="AT174" s="207" t="s">
        <v>256</v>
      </c>
      <c r="AU174" s="207" t="s">
        <v>119</v>
      </c>
      <c r="AY174" s="14" t="s">
        <v>112</v>
      </c>
      <c r="BE174" s="208">
        <f t="shared" si="14"/>
        <v>0</v>
      </c>
      <c r="BF174" s="208">
        <f t="shared" si="15"/>
        <v>0</v>
      </c>
      <c r="BG174" s="208">
        <f t="shared" si="16"/>
        <v>0</v>
      </c>
      <c r="BH174" s="208">
        <f t="shared" si="17"/>
        <v>0</v>
      </c>
      <c r="BI174" s="208">
        <f t="shared" si="18"/>
        <v>0</v>
      </c>
      <c r="BJ174" s="14" t="s">
        <v>119</v>
      </c>
      <c r="BK174" s="209">
        <f t="shared" si="19"/>
        <v>0</v>
      </c>
      <c r="BL174" s="14" t="s">
        <v>181</v>
      </c>
      <c r="BM174" s="207" t="s">
        <v>302</v>
      </c>
    </row>
    <row r="175" spans="1:65" s="2" customFormat="1" ht="24" customHeight="1">
      <c r="A175" s="31"/>
      <c r="B175" s="32"/>
      <c r="C175" s="210" t="s">
        <v>303</v>
      </c>
      <c r="D175" s="210" t="s">
        <v>256</v>
      </c>
      <c r="E175" s="211" t="s">
        <v>304</v>
      </c>
      <c r="F175" s="212" t="s">
        <v>305</v>
      </c>
      <c r="G175" s="213" t="s">
        <v>144</v>
      </c>
      <c r="H175" s="214">
        <v>0.29799999999999999</v>
      </c>
      <c r="I175" s="215"/>
      <c r="J175" s="214">
        <f t="shared" si="10"/>
        <v>0</v>
      </c>
      <c r="K175" s="216"/>
      <c r="L175" s="217"/>
      <c r="M175" s="218" t="s">
        <v>1</v>
      </c>
      <c r="N175" s="219" t="s">
        <v>41</v>
      </c>
      <c r="O175" s="68"/>
      <c r="P175" s="205">
        <f t="shared" si="11"/>
        <v>0</v>
      </c>
      <c r="Q175" s="205">
        <v>1</v>
      </c>
      <c r="R175" s="205">
        <f t="shared" si="12"/>
        <v>0.29799999999999999</v>
      </c>
      <c r="S175" s="205">
        <v>0</v>
      </c>
      <c r="T175" s="206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7" t="s">
        <v>255</v>
      </c>
      <c r="AT175" s="207" t="s">
        <v>256</v>
      </c>
      <c r="AU175" s="207" t="s">
        <v>119</v>
      </c>
      <c r="AY175" s="14" t="s">
        <v>112</v>
      </c>
      <c r="BE175" s="208">
        <f t="shared" si="14"/>
        <v>0</v>
      </c>
      <c r="BF175" s="208">
        <f t="shared" si="15"/>
        <v>0</v>
      </c>
      <c r="BG175" s="208">
        <f t="shared" si="16"/>
        <v>0</v>
      </c>
      <c r="BH175" s="208">
        <f t="shared" si="17"/>
        <v>0</v>
      </c>
      <c r="BI175" s="208">
        <f t="shared" si="18"/>
        <v>0</v>
      </c>
      <c r="BJ175" s="14" t="s">
        <v>119</v>
      </c>
      <c r="BK175" s="209">
        <f t="shared" si="19"/>
        <v>0</v>
      </c>
      <c r="BL175" s="14" t="s">
        <v>181</v>
      </c>
      <c r="BM175" s="207" t="s">
        <v>306</v>
      </c>
    </row>
    <row r="176" spans="1:65" s="2" customFormat="1" ht="24" customHeight="1">
      <c r="A176" s="31"/>
      <c r="B176" s="32"/>
      <c r="C176" s="210" t="s">
        <v>307</v>
      </c>
      <c r="D176" s="210" t="s">
        <v>256</v>
      </c>
      <c r="E176" s="211" t="s">
        <v>308</v>
      </c>
      <c r="F176" s="212" t="s">
        <v>309</v>
      </c>
      <c r="G176" s="213" t="s">
        <v>144</v>
      </c>
      <c r="H176" s="214">
        <v>8.5000000000000006E-2</v>
      </c>
      <c r="I176" s="215"/>
      <c r="J176" s="214">
        <f t="shared" si="10"/>
        <v>0</v>
      </c>
      <c r="K176" s="216"/>
      <c r="L176" s="217"/>
      <c r="M176" s="218" t="s">
        <v>1</v>
      </c>
      <c r="N176" s="219" t="s">
        <v>41</v>
      </c>
      <c r="O176" s="68"/>
      <c r="P176" s="205">
        <f t="shared" si="11"/>
        <v>0</v>
      </c>
      <c r="Q176" s="205">
        <v>1</v>
      </c>
      <c r="R176" s="205">
        <f t="shared" si="12"/>
        <v>8.5000000000000006E-2</v>
      </c>
      <c r="S176" s="205">
        <v>0</v>
      </c>
      <c r="T176" s="206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7" t="s">
        <v>255</v>
      </c>
      <c r="AT176" s="207" t="s">
        <v>256</v>
      </c>
      <c r="AU176" s="207" t="s">
        <v>119</v>
      </c>
      <c r="AY176" s="14" t="s">
        <v>112</v>
      </c>
      <c r="BE176" s="208">
        <f t="shared" si="14"/>
        <v>0</v>
      </c>
      <c r="BF176" s="208">
        <f t="shared" si="15"/>
        <v>0</v>
      </c>
      <c r="BG176" s="208">
        <f t="shared" si="16"/>
        <v>0</v>
      </c>
      <c r="BH176" s="208">
        <f t="shared" si="17"/>
        <v>0</v>
      </c>
      <c r="BI176" s="208">
        <f t="shared" si="18"/>
        <v>0</v>
      </c>
      <c r="BJ176" s="14" t="s">
        <v>119</v>
      </c>
      <c r="BK176" s="209">
        <f t="shared" si="19"/>
        <v>0</v>
      </c>
      <c r="BL176" s="14" t="s">
        <v>181</v>
      </c>
      <c r="BM176" s="207" t="s">
        <v>310</v>
      </c>
    </row>
    <row r="177" spans="1:65" s="2" customFormat="1" ht="24" customHeight="1">
      <c r="A177" s="31"/>
      <c r="B177" s="32"/>
      <c r="C177" s="210" t="s">
        <v>311</v>
      </c>
      <c r="D177" s="210" t="s">
        <v>256</v>
      </c>
      <c r="E177" s="211" t="s">
        <v>312</v>
      </c>
      <c r="F177" s="212" t="s">
        <v>313</v>
      </c>
      <c r="G177" s="213" t="s">
        <v>144</v>
      </c>
      <c r="H177" s="214">
        <v>4.5999999999999999E-2</v>
      </c>
      <c r="I177" s="215"/>
      <c r="J177" s="214">
        <f t="shared" si="10"/>
        <v>0</v>
      </c>
      <c r="K177" s="216"/>
      <c r="L177" s="217"/>
      <c r="M177" s="218" t="s">
        <v>1</v>
      </c>
      <c r="N177" s="219" t="s">
        <v>41</v>
      </c>
      <c r="O177" s="68"/>
      <c r="P177" s="205">
        <f t="shared" si="11"/>
        <v>0</v>
      </c>
      <c r="Q177" s="205">
        <v>1</v>
      </c>
      <c r="R177" s="205">
        <f t="shared" si="12"/>
        <v>4.5999999999999999E-2</v>
      </c>
      <c r="S177" s="205">
        <v>0</v>
      </c>
      <c r="T177" s="206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7" t="s">
        <v>255</v>
      </c>
      <c r="AT177" s="207" t="s">
        <v>256</v>
      </c>
      <c r="AU177" s="207" t="s">
        <v>119</v>
      </c>
      <c r="AY177" s="14" t="s">
        <v>112</v>
      </c>
      <c r="BE177" s="208">
        <f t="shared" si="14"/>
        <v>0</v>
      </c>
      <c r="BF177" s="208">
        <f t="shared" si="15"/>
        <v>0</v>
      </c>
      <c r="BG177" s="208">
        <f t="shared" si="16"/>
        <v>0</v>
      </c>
      <c r="BH177" s="208">
        <f t="shared" si="17"/>
        <v>0</v>
      </c>
      <c r="BI177" s="208">
        <f t="shared" si="18"/>
        <v>0</v>
      </c>
      <c r="BJ177" s="14" t="s">
        <v>119</v>
      </c>
      <c r="BK177" s="209">
        <f t="shared" si="19"/>
        <v>0</v>
      </c>
      <c r="BL177" s="14" t="s">
        <v>181</v>
      </c>
      <c r="BM177" s="207" t="s">
        <v>314</v>
      </c>
    </row>
    <row r="178" spans="1:65" s="2" customFormat="1" ht="24" customHeight="1">
      <c r="A178" s="31"/>
      <c r="B178" s="32"/>
      <c r="C178" s="210" t="s">
        <v>315</v>
      </c>
      <c r="D178" s="210" t="s">
        <v>256</v>
      </c>
      <c r="E178" s="211" t="s">
        <v>316</v>
      </c>
      <c r="F178" s="212" t="s">
        <v>317</v>
      </c>
      <c r="G178" s="213" t="s">
        <v>144</v>
      </c>
      <c r="H178" s="214">
        <v>6.4000000000000001E-2</v>
      </c>
      <c r="I178" s="215"/>
      <c r="J178" s="214">
        <f t="shared" si="10"/>
        <v>0</v>
      </c>
      <c r="K178" s="216"/>
      <c r="L178" s="217"/>
      <c r="M178" s="218" t="s">
        <v>1</v>
      </c>
      <c r="N178" s="219" t="s">
        <v>41</v>
      </c>
      <c r="O178" s="68"/>
      <c r="P178" s="205">
        <f t="shared" si="11"/>
        <v>0</v>
      </c>
      <c r="Q178" s="205">
        <v>1</v>
      </c>
      <c r="R178" s="205">
        <f t="shared" si="12"/>
        <v>6.4000000000000001E-2</v>
      </c>
      <c r="S178" s="205">
        <v>0</v>
      </c>
      <c r="T178" s="206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7" t="s">
        <v>255</v>
      </c>
      <c r="AT178" s="207" t="s">
        <v>256</v>
      </c>
      <c r="AU178" s="207" t="s">
        <v>119</v>
      </c>
      <c r="AY178" s="14" t="s">
        <v>112</v>
      </c>
      <c r="BE178" s="208">
        <f t="shared" si="14"/>
        <v>0</v>
      </c>
      <c r="BF178" s="208">
        <f t="shared" si="15"/>
        <v>0</v>
      </c>
      <c r="BG178" s="208">
        <f t="shared" si="16"/>
        <v>0</v>
      </c>
      <c r="BH178" s="208">
        <f t="shared" si="17"/>
        <v>0</v>
      </c>
      <c r="BI178" s="208">
        <f t="shared" si="18"/>
        <v>0</v>
      </c>
      <c r="BJ178" s="14" t="s">
        <v>119</v>
      </c>
      <c r="BK178" s="209">
        <f t="shared" si="19"/>
        <v>0</v>
      </c>
      <c r="BL178" s="14" t="s">
        <v>181</v>
      </c>
      <c r="BM178" s="207" t="s">
        <v>318</v>
      </c>
    </row>
    <row r="179" spans="1:65" s="2" customFormat="1" ht="24" customHeight="1">
      <c r="A179" s="31"/>
      <c r="B179" s="32"/>
      <c r="C179" s="210" t="s">
        <v>319</v>
      </c>
      <c r="D179" s="210" t="s">
        <v>256</v>
      </c>
      <c r="E179" s="211" t="s">
        <v>320</v>
      </c>
      <c r="F179" s="212" t="s">
        <v>321</v>
      </c>
      <c r="G179" s="213" t="s">
        <v>144</v>
      </c>
      <c r="H179" s="214">
        <v>7.3999999999999996E-2</v>
      </c>
      <c r="I179" s="215"/>
      <c r="J179" s="214">
        <f t="shared" si="10"/>
        <v>0</v>
      </c>
      <c r="K179" s="216"/>
      <c r="L179" s="217"/>
      <c r="M179" s="218" t="s">
        <v>1</v>
      </c>
      <c r="N179" s="219" t="s">
        <v>41</v>
      </c>
      <c r="O179" s="68"/>
      <c r="P179" s="205">
        <f t="shared" si="11"/>
        <v>0</v>
      </c>
      <c r="Q179" s="205">
        <v>1</v>
      </c>
      <c r="R179" s="205">
        <f t="shared" si="12"/>
        <v>7.3999999999999996E-2</v>
      </c>
      <c r="S179" s="205">
        <v>0</v>
      </c>
      <c r="T179" s="206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7" t="s">
        <v>255</v>
      </c>
      <c r="AT179" s="207" t="s">
        <v>256</v>
      </c>
      <c r="AU179" s="207" t="s">
        <v>119</v>
      </c>
      <c r="AY179" s="14" t="s">
        <v>112</v>
      </c>
      <c r="BE179" s="208">
        <f t="shared" si="14"/>
        <v>0</v>
      </c>
      <c r="BF179" s="208">
        <f t="shared" si="15"/>
        <v>0</v>
      </c>
      <c r="BG179" s="208">
        <f t="shared" si="16"/>
        <v>0</v>
      </c>
      <c r="BH179" s="208">
        <f t="shared" si="17"/>
        <v>0</v>
      </c>
      <c r="BI179" s="208">
        <f t="shared" si="18"/>
        <v>0</v>
      </c>
      <c r="BJ179" s="14" t="s">
        <v>119</v>
      </c>
      <c r="BK179" s="209">
        <f t="shared" si="19"/>
        <v>0</v>
      </c>
      <c r="BL179" s="14" t="s">
        <v>181</v>
      </c>
      <c r="BM179" s="207" t="s">
        <v>322</v>
      </c>
    </row>
    <row r="180" spans="1:65" s="2" customFormat="1" ht="24" customHeight="1">
      <c r="A180" s="31"/>
      <c r="B180" s="32"/>
      <c r="C180" s="210" t="s">
        <v>323</v>
      </c>
      <c r="D180" s="210" t="s">
        <v>256</v>
      </c>
      <c r="E180" s="211" t="s">
        <v>324</v>
      </c>
      <c r="F180" s="212" t="s">
        <v>325</v>
      </c>
      <c r="G180" s="213" t="s">
        <v>144</v>
      </c>
      <c r="H180" s="214">
        <v>9.9000000000000005E-2</v>
      </c>
      <c r="I180" s="215"/>
      <c r="J180" s="214">
        <f t="shared" si="10"/>
        <v>0</v>
      </c>
      <c r="K180" s="216"/>
      <c r="L180" s="217"/>
      <c r="M180" s="218" t="s">
        <v>1</v>
      </c>
      <c r="N180" s="219" t="s">
        <v>41</v>
      </c>
      <c r="O180" s="68"/>
      <c r="P180" s="205">
        <f t="shared" si="11"/>
        <v>0</v>
      </c>
      <c r="Q180" s="205">
        <v>1</v>
      </c>
      <c r="R180" s="205">
        <f t="shared" si="12"/>
        <v>9.9000000000000005E-2</v>
      </c>
      <c r="S180" s="205">
        <v>0</v>
      </c>
      <c r="T180" s="206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7" t="s">
        <v>255</v>
      </c>
      <c r="AT180" s="207" t="s">
        <v>256</v>
      </c>
      <c r="AU180" s="207" t="s">
        <v>119</v>
      </c>
      <c r="AY180" s="14" t="s">
        <v>112</v>
      </c>
      <c r="BE180" s="208">
        <f t="shared" si="14"/>
        <v>0</v>
      </c>
      <c r="BF180" s="208">
        <f t="shared" si="15"/>
        <v>0</v>
      </c>
      <c r="BG180" s="208">
        <f t="shared" si="16"/>
        <v>0</v>
      </c>
      <c r="BH180" s="208">
        <f t="shared" si="17"/>
        <v>0</v>
      </c>
      <c r="BI180" s="208">
        <f t="shared" si="18"/>
        <v>0</v>
      </c>
      <c r="BJ180" s="14" t="s">
        <v>119</v>
      </c>
      <c r="BK180" s="209">
        <f t="shared" si="19"/>
        <v>0</v>
      </c>
      <c r="BL180" s="14" t="s">
        <v>181</v>
      </c>
      <c r="BM180" s="207" t="s">
        <v>326</v>
      </c>
    </row>
    <row r="181" spans="1:65" s="2" customFormat="1" ht="24" customHeight="1">
      <c r="A181" s="31"/>
      <c r="B181" s="32"/>
      <c r="C181" s="210" t="s">
        <v>327</v>
      </c>
      <c r="D181" s="210" t="s">
        <v>256</v>
      </c>
      <c r="E181" s="211" t="s">
        <v>328</v>
      </c>
      <c r="F181" s="212" t="s">
        <v>329</v>
      </c>
      <c r="G181" s="213" t="s">
        <v>144</v>
      </c>
      <c r="H181" s="214">
        <v>0.33600000000000002</v>
      </c>
      <c r="I181" s="215"/>
      <c r="J181" s="214">
        <f t="shared" si="10"/>
        <v>0</v>
      </c>
      <c r="K181" s="216"/>
      <c r="L181" s="217"/>
      <c r="M181" s="218" t="s">
        <v>1</v>
      </c>
      <c r="N181" s="219" t="s">
        <v>41</v>
      </c>
      <c r="O181" s="68"/>
      <c r="P181" s="205">
        <f t="shared" si="11"/>
        <v>0</v>
      </c>
      <c r="Q181" s="205">
        <v>1</v>
      </c>
      <c r="R181" s="205">
        <f t="shared" si="12"/>
        <v>0.33600000000000002</v>
      </c>
      <c r="S181" s="205">
        <v>0</v>
      </c>
      <c r="T181" s="206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7" t="s">
        <v>255</v>
      </c>
      <c r="AT181" s="207" t="s">
        <v>256</v>
      </c>
      <c r="AU181" s="207" t="s">
        <v>119</v>
      </c>
      <c r="AY181" s="14" t="s">
        <v>112</v>
      </c>
      <c r="BE181" s="208">
        <f t="shared" si="14"/>
        <v>0</v>
      </c>
      <c r="BF181" s="208">
        <f t="shared" si="15"/>
        <v>0</v>
      </c>
      <c r="BG181" s="208">
        <f t="shared" si="16"/>
        <v>0</v>
      </c>
      <c r="BH181" s="208">
        <f t="shared" si="17"/>
        <v>0</v>
      </c>
      <c r="BI181" s="208">
        <f t="shared" si="18"/>
        <v>0</v>
      </c>
      <c r="BJ181" s="14" t="s">
        <v>119</v>
      </c>
      <c r="BK181" s="209">
        <f t="shared" si="19"/>
        <v>0</v>
      </c>
      <c r="BL181" s="14" t="s">
        <v>181</v>
      </c>
      <c r="BM181" s="207" t="s">
        <v>330</v>
      </c>
    </row>
    <row r="182" spans="1:65" s="2" customFormat="1" ht="24" customHeight="1">
      <c r="A182" s="31"/>
      <c r="B182" s="32"/>
      <c r="C182" s="210" t="s">
        <v>331</v>
      </c>
      <c r="D182" s="210" t="s">
        <v>256</v>
      </c>
      <c r="E182" s="211" t="s">
        <v>332</v>
      </c>
      <c r="F182" s="212" t="s">
        <v>333</v>
      </c>
      <c r="G182" s="213" t="s">
        <v>144</v>
      </c>
      <c r="H182" s="214">
        <v>6.7000000000000004E-2</v>
      </c>
      <c r="I182" s="215"/>
      <c r="J182" s="214">
        <f t="shared" si="10"/>
        <v>0</v>
      </c>
      <c r="K182" s="216"/>
      <c r="L182" s="217"/>
      <c r="M182" s="218" t="s">
        <v>1</v>
      </c>
      <c r="N182" s="219" t="s">
        <v>41</v>
      </c>
      <c r="O182" s="68"/>
      <c r="P182" s="205">
        <f t="shared" si="11"/>
        <v>0</v>
      </c>
      <c r="Q182" s="205">
        <v>1</v>
      </c>
      <c r="R182" s="205">
        <f t="shared" si="12"/>
        <v>6.7000000000000004E-2</v>
      </c>
      <c r="S182" s="205">
        <v>0</v>
      </c>
      <c r="T182" s="206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07" t="s">
        <v>255</v>
      </c>
      <c r="AT182" s="207" t="s">
        <v>256</v>
      </c>
      <c r="AU182" s="207" t="s">
        <v>119</v>
      </c>
      <c r="AY182" s="14" t="s">
        <v>112</v>
      </c>
      <c r="BE182" s="208">
        <f t="shared" si="14"/>
        <v>0</v>
      </c>
      <c r="BF182" s="208">
        <f t="shared" si="15"/>
        <v>0</v>
      </c>
      <c r="BG182" s="208">
        <f t="shared" si="16"/>
        <v>0</v>
      </c>
      <c r="BH182" s="208">
        <f t="shared" si="17"/>
        <v>0</v>
      </c>
      <c r="BI182" s="208">
        <f t="shared" si="18"/>
        <v>0</v>
      </c>
      <c r="BJ182" s="14" t="s">
        <v>119</v>
      </c>
      <c r="BK182" s="209">
        <f t="shared" si="19"/>
        <v>0</v>
      </c>
      <c r="BL182" s="14" t="s">
        <v>181</v>
      </c>
      <c r="BM182" s="207" t="s">
        <v>334</v>
      </c>
    </row>
    <row r="183" spans="1:65" s="2" customFormat="1" ht="24" customHeight="1">
      <c r="A183" s="31"/>
      <c r="B183" s="32"/>
      <c r="C183" s="210" t="s">
        <v>335</v>
      </c>
      <c r="D183" s="210" t="s">
        <v>256</v>
      </c>
      <c r="E183" s="211" t="s">
        <v>336</v>
      </c>
      <c r="F183" s="212" t="s">
        <v>337</v>
      </c>
      <c r="G183" s="213" t="s">
        <v>144</v>
      </c>
      <c r="H183" s="214">
        <v>0.02</v>
      </c>
      <c r="I183" s="215"/>
      <c r="J183" s="214">
        <f t="shared" si="10"/>
        <v>0</v>
      </c>
      <c r="K183" s="216"/>
      <c r="L183" s="217"/>
      <c r="M183" s="218" t="s">
        <v>1</v>
      </c>
      <c r="N183" s="219" t="s">
        <v>41</v>
      </c>
      <c r="O183" s="68"/>
      <c r="P183" s="205">
        <f t="shared" si="11"/>
        <v>0</v>
      </c>
      <c r="Q183" s="205">
        <v>1</v>
      </c>
      <c r="R183" s="205">
        <f t="shared" si="12"/>
        <v>0.02</v>
      </c>
      <c r="S183" s="205">
        <v>0</v>
      </c>
      <c r="T183" s="206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7" t="s">
        <v>255</v>
      </c>
      <c r="AT183" s="207" t="s">
        <v>256</v>
      </c>
      <c r="AU183" s="207" t="s">
        <v>119</v>
      </c>
      <c r="AY183" s="14" t="s">
        <v>112</v>
      </c>
      <c r="BE183" s="208">
        <f t="shared" si="14"/>
        <v>0</v>
      </c>
      <c r="BF183" s="208">
        <f t="shared" si="15"/>
        <v>0</v>
      </c>
      <c r="BG183" s="208">
        <f t="shared" si="16"/>
        <v>0</v>
      </c>
      <c r="BH183" s="208">
        <f t="shared" si="17"/>
        <v>0</v>
      </c>
      <c r="BI183" s="208">
        <f t="shared" si="18"/>
        <v>0</v>
      </c>
      <c r="BJ183" s="14" t="s">
        <v>119</v>
      </c>
      <c r="BK183" s="209">
        <f t="shared" si="19"/>
        <v>0</v>
      </c>
      <c r="BL183" s="14" t="s">
        <v>181</v>
      </c>
      <c r="BM183" s="207" t="s">
        <v>338</v>
      </c>
    </row>
    <row r="184" spans="1:65" s="2" customFormat="1" ht="24" customHeight="1">
      <c r="A184" s="31"/>
      <c r="B184" s="32"/>
      <c r="C184" s="210" t="s">
        <v>339</v>
      </c>
      <c r="D184" s="210" t="s">
        <v>256</v>
      </c>
      <c r="E184" s="211" t="s">
        <v>340</v>
      </c>
      <c r="F184" s="212" t="s">
        <v>341</v>
      </c>
      <c r="G184" s="213" t="s">
        <v>144</v>
      </c>
      <c r="H184" s="214">
        <v>5.5E-2</v>
      </c>
      <c r="I184" s="215"/>
      <c r="J184" s="214">
        <f t="shared" si="10"/>
        <v>0</v>
      </c>
      <c r="K184" s="216"/>
      <c r="L184" s="217"/>
      <c r="M184" s="218" t="s">
        <v>1</v>
      </c>
      <c r="N184" s="219" t="s">
        <v>41</v>
      </c>
      <c r="O184" s="68"/>
      <c r="P184" s="205">
        <f t="shared" si="11"/>
        <v>0</v>
      </c>
      <c r="Q184" s="205">
        <v>1</v>
      </c>
      <c r="R184" s="205">
        <f t="shared" si="12"/>
        <v>5.5E-2</v>
      </c>
      <c r="S184" s="205">
        <v>0</v>
      </c>
      <c r="T184" s="206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07" t="s">
        <v>255</v>
      </c>
      <c r="AT184" s="207" t="s">
        <v>256</v>
      </c>
      <c r="AU184" s="207" t="s">
        <v>119</v>
      </c>
      <c r="AY184" s="14" t="s">
        <v>112</v>
      </c>
      <c r="BE184" s="208">
        <f t="shared" si="14"/>
        <v>0</v>
      </c>
      <c r="BF184" s="208">
        <f t="shared" si="15"/>
        <v>0</v>
      </c>
      <c r="BG184" s="208">
        <f t="shared" si="16"/>
        <v>0</v>
      </c>
      <c r="BH184" s="208">
        <f t="shared" si="17"/>
        <v>0</v>
      </c>
      <c r="BI184" s="208">
        <f t="shared" si="18"/>
        <v>0</v>
      </c>
      <c r="BJ184" s="14" t="s">
        <v>119</v>
      </c>
      <c r="BK184" s="209">
        <f t="shared" si="19"/>
        <v>0</v>
      </c>
      <c r="BL184" s="14" t="s">
        <v>181</v>
      </c>
      <c r="BM184" s="207" t="s">
        <v>342</v>
      </c>
    </row>
    <row r="185" spans="1:65" s="2" customFormat="1" ht="24" customHeight="1">
      <c r="A185" s="31"/>
      <c r="B185" s="32"/>
      <c r="C185" s="196" t="s">
        <v>343</v>
      </c>
      <c r="D185" s="196" t="s">
        <v>114</v>
      </c>
      <c r="E185" s="197" t="s">
        <v>344</v>
      </c>
      <c r="F185" s="198" t="s">
        <v>345</v>
      </c>
      <c r="G185" s="199" t="s">
        <v>273</v>
      </c>
      <c r="H185" s="200">
        <v>130</v>
      </c>
      <c r="I185" s="201"/>
      <c r="J185" s="200">
        <f t="shared" si="10"/>
        <v>0</v>
      </c>
      <c r="K185" s="202"/>
      <c r="L185" s="36"/>
      <c r="M185" s="203" t="s">
        <v>1</v>
      </c>
      <c r="N185" s="204" t="s">
        <v>41</v>
      </c>
      <c r="O185" s="68"/>
      <c r="P185" s="205">
        <f t="shared" si="11"/>
        <v>0</v>
      </c>
      <c r="Q185" s="205">
        <v>5.0000000000000002E-5</v>
      </c>
      <c r="R185" s="205">
        <f t="shared" si="12"/>
        <v>6.5000000000000006E-3</v>
      </c>
      <c r="S185" s="205">
        <v>1E-3</v>
      </c>
      <c r="T185" s="206">
        <f t="shared" si="13"/>
        <v>0.13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7" t="s">
        <v>181</v>
      </c>
      <c r="AT185" s="207" t="s">
        <v>114</v>
      </c>
      <c r="AU185" s="207" t="s">
        <v>119</v>
      </c>
      <c r="AY185" s="14" t="s">
        <v>112</v>
      </c>
      <c r="BE185" s="208">
        <f t="shared" si="14"/>
        <v>0</v>
      </c>
      <c r="BF185" s="208">
        <f t="shared" si="15"/>
        <v>0</v>
      </c>
      <c r="BG185" s="208">
        <f t="shared" si="16"/>
        <v>0</v>
      </c>
      <c r="BH185" s="208">
        <f t="shared" si="17"/>
        <v>0</v>
      </c>
      <c r="BI185" s="208">
        <f t="shared" si="18"/>
        <v>0</v>
      </c>
      <c r="BJ185" s="14" t="s">
        <v>119</v>
      </c>
      <c r="BK185" s="209">
        <f t="shared" si="19"/>
        <v>0</v>
      </c>
      <c r="BL185" s="14" t="s">
        <v>181</v>
      </c>
      <c r="BM185" s="207" t="s">
        <v>346</v>
      </c>
    </row>
    <row r="186" spans="1:65" s="2" customFormat="1" ht="24" customHeight="1">
      <c r="A186" s="31"/>
      <c r="B186" s="32"/>
      <c r="C186" s="196" t="s">
        <v>347</v>
      </c>
      <c r="D186" s="196" t="s">
        <v>114</v>
      </c>
      <c r="E186" s="197" t="s">
        <v>348</v>
      </c>
      <c r="F186" s="198" t="s">
        <v>349</v>
      </c>
      <c r="G186" s="199" t="s">
        <v>239</v>
      </c>
      <c r="H186" s="201"/>
      <c r="I186" s="201"/>
      <c r="J186" s="200">
        <f t="shared" si="10"/>
        <v>0</v>
      </c>
      <c r="K186" s="202"/>
      <c r="L186" s="36"/>
      <c r="M186" s="203" t="s">
        <v>1</v>
      </c>
      <c r="N186" s="204" t="s">
        <v>41</v>
      </c>
      <c r="O186" s="68"/>
      <c r="P186" s="205">
        <f t="shared" si="11"/>
        <v>0</v>
      </c>
      <c r="Q186" s="205">
        <v>0</v>
      </c>
      <c r="R186" s="205">
        <f t="shared" si="12"/>
        <v>0</v>
      </c>
      <c r="S186" s="205">
        <v>0</v>
      </c>
      <c r="T186" s="206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07" t="s">
        <v>181</v>
      </c>
      <c r="AT186" s="207" t="s">
        <v>114</v>
      </c>
      <c r="AU186" s="207" t="s">
        <v>119</v>
      </c>
      <c r="AY186" s="14" t="s">
        <v>112</v>
      </c>
      <c r="BE186" s="208">
        <f t="shared" si="14"/>
        <v>0</v>
      </c>
      <c r="BF186" s="208">
        <f t="shared" si="15"/>
        <v>0</v>
      </c>
      <c r="BG186" s="208">
        <f t="shared" si="16"/>
        <v>0</v>
      </c>
      <c r="BH186" s="208">
        <f t="shared" si="17"/>
        <v>0</v>
      </c>
      <c r="BI186" s="208">
        <f t="shared" si="18"/>
        <v>0</v>
      </c>
      <c r="BJ186" s="14" t="s">
        <v>119</v>
      </c>
      <c r="BK186" s="209">
        <f t="shared" si="19"/>
        <v>0</v>
      </c>
      <c r="BL186" s="14" t="s">
        <v>181</v>
      </c>
      <c r="BM186" s="207" t="s">
        <v>350</v>
      </c>
    </row>
    <row r="187" spans="1:65" s="12" customFormat="1" ht="22.95" customHeight="1">
      <c r="B187" s="180"/>
      <c r="C187" s="181"/>
      <c r="D187" s="182" t="s">
        <v>74</v>
      </c>
      <c r="E187" s="194" t="s">
        <v>351</v>
      </c>
      <c r="F187" s="194" t="s">
        <v>352</v>
      </c>
      <c r="G187" s="181"/>
      <c r="H187" s="181"/>
      <c r="I187" s="184"/>
      <c r="J187" s="195">
        <f>BK187</f>
        <v>0</v>
      </c>
      <c r="K187" s="181"/>
      <c r="L187" s="186"/>
      <c r="M187" s="187"/>
      <c r="N187" s="188"/>
      <c r="O187" s="188"/>
      <c r="P187" s="189">
        <f>SUM(P188:P193)</f>
        <v>0</v>
      </c>
      <c r="Q187" s="188"/>
      <c r="R187" s="189">
        <f>SUM(R188:R193)</f>
        <v>0.10020964</v>
      </c>
      <c r="S187" s="188"/>
      <c r="T187" s="190">
        <f>SUM(T188:T193)</f>
        <v>0</v>
      </c>
      <c r="AR187" s="191" t="s">
        <v>119</v>
      </c>
      <c r="AT187" s="192" t="s">
        <v>74</v>
      </c>
      <c r="AU187" s="192" t="s">
        <v>80</v>
      </c>
      <c r="AY187" s="191" t="s">
        <v>112</v>
      </c>
      <c r="BK187" s="193">
        <f>SUM(BK188:BK193)</f>
        <v>0</v>
      </c>
    </row>
    <row r="188" spans="1:65" s="2" customFormat="1" ht="16.5" customHeight="1">
      <c r="A188" s="31"/>
      <c r="B188" s="32"/>
      <c r="C188" s="196" t="s">
        <v>353</v>
      </c>
      <c r="D188" s="196" t="s">
        <v>114</v>
      </c>
      <c r="E188" s="197" t="s">
        <v>354</v>
      </c>
      <c r="F188" s="198" t="s">
        <v>355</v>
      </c>
      <c r="G188" s="199" t="s">
        <v>117</v>
      </c>
      <c r="H188" s="200">
        <v>153.548</v>
      </c>
      <c r="I188" s="201"/>
      <c r="J188" s="200">
        <f t="shared" ref="J188:J193" si="20">ROUND(I188*H188,3)</f>
        <v>0</v>
      </c>
      <c r="K188" s="202"/>
      <c r="L188" s="36"/>
      <c r="M188" s="203" t="s">
        <v>1</v>
      </c>
      <c r="N188" s="204" t="s">
        <v>41</v>
      </c>
      <c r="O188" s="68"/>
      <c r="P188" s="205">
        <f t="shared" ref="P188:P193" si="21">O188*H188</f>
        <v>0</v>
      </c>
      <c r="Q188" s="205">
        <v>6.9999999999999994E-5</v>
      </c>
      <c r="R188" s="205">
        <f t="shared" ref="R188:R193" si="22">Q188*H188</f>
        <v>1.0748359999999998E-2</v>
      </c>
      <c r="S188" s="205">
        <v>0</v>
      </c>
      <c r="T188" s="206">
        <f t="shared" ref="T188:T193" si="23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7" t="s">
        <v>181</v>
      </c>
      <c r="AT188" s="207" t="s">
        <v>114</v>
      </c>
      <c r="AU188" s="207" t="s">
        <v>119</v>
      </c>
      <c r="AY188" s="14" t="s">
        <v>112</v>
      </c>
      <c r="BE188" s="208">
        <f t="shared" ref="BE188:BE193" si="24">IF(N188="základná",J188,0)</f>
        <v>0</v>
      </c>
      <c r="BF188" s="208">
        <f t="shared" ref="BF188:BF193" si="25">IF(N188="znížená",J188,0)</f>
        <v>0</v>
      </c>
      <c r="BG188" s="208">
        <f t="shared" ref="BG188:BG193" si="26">IF(N188="zákl. prenesená",J188,0)</f>
        <v>0</v>
      </c>
      <c r="BH188" s="208">
        <f t="shared" ref="BH188:BH193" si="27">IF(N188="zníž. prenesená",J188,0)</f>
        <v>0</v>
      </c>
      <c r="BI188" s="208">
        <f t="shared" ref="BI188:BI193" si="28">IF(N188="nulová",J188,0)</f>
        <v>0</v>
      </c>
      <c r="BJ188" s="14" t="s">
        <v>119</v>
      </c>
      <c r="BK188" s="209">
        <f t="shared" ref="BK188:BK193" si="29">ROUND(I188*H188,3)</f>
        <v>0</v>
      </c>
      <c r="BL188" s="14" t="s">
        <v>181</v>
      </c>
      <c r="BM188" s="207" t="s">
        <v>356</v>
      </c>
    </row>
    <row r="189" spans="1:65" s="2" customFormat="1" ht="24" customHeight="1">
      <c r="A189" s="31"/>
      <c r="B189" s="32"/>
      <c r="C189" s="196" t="s">
        <v>357</v>
      </c>
      <c r="D189" s="196" t="s">
        <v>114</v>
      </c>
      <c r="E189" s="197" t="s">
        <v>358</v>
      </c>
      <c r="F189" s="198" t="s">
        <v>359</v>
      </c>
      <c r="G189" s="199" t="s">
        <v>117</v>
      </c>
      <c r="H189" s="200">
        <v>153.548</v>
      </c>
      <c r="I189" s="201"/>
      <c r="J189" s="200">
        <f t="shared" si="20"/>
        <v>0</v>
      </c>
      <c r="K189" s="202"/>
      <c r="L189" s="36"/>
      <c r="M189" s="203" t="s">
        <v>1</v>
      </c>
      <c r="N189" s="204" t="s">
        <v>41</v>
      </c>
      <c r="O189" s="68"/>
      <c r="P189" s="205">
        <f t="shared" si="21"/>
        <v>0</v>
      </c>
      <c r="Q189" s="205">
        <v>2.5000000000000001E-4</v>
      </c>
      <c r="R189" s="205">
        <f t="shared" si="22"/>
        <v>3.8387000000000004E-2</v>
      </c>
      <c r="S189" s="205">
        <v>0</v>
      </c>
      <c r="T189" s="206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7" t="s">
        <v>181</v>
      </c>
      <c r="AT189" s="207" t="s">
        <v>114</v>
      </c>
      <c r="AU189" s="207" t="s">
        <v>119</v>
      </c>
      <c r="AY189" s="14" t="s">
        <v>112</v>
      </c>
      <c r="BE189" s="208">
        <f t="shared" si="24"/>
        <v>0</v>
      </c>
      <c r="BF189" s="208">
        <f t="shared" si="25"/>
        <v>0</v>
      </c>
      <c r="BG189" s="208">
        <f t="shared" si="26"/>
        <v>0</v>
      </c>
      <c r="BH189" s="208">
        <f t="shared" si="27"/>
        <v>0</v>
      </c>
      <c r="BI189" s="208">
        <f t="shared" si="28"/>
        <v>0</v>
      </c>
      <c r="BJ189" s="14" t="s">
        <v>119</v>
      </c>
      <c r="BK189" s="209">
        <f t="shared" si="29"/>
        <v>0</v>
      </c>
      <c r="BL189" s="14" t="s">
        <v>181</v>
      </c>
      <c r="BM189" s="207" t="s">
        <v>360</v>
      </c>
    </row>
    <row r="190" spans="1:65" s="2" customFormat="1" ht="24" customHeight="1">
      <c r="A190" s="31"/>
      <c r="B190" s="32"/>
      <c r="C190" s="196" t="s">
        <v>361</v>
      </c>
      <c r="D190" s="196" t="s">
        <v>114</v>
      </c>
      <c r="E190" s="197" t="s">
        <v>362</v>
      </c>
      <c r="F190" s="198" t="s">
        <v>363</v>
      </c>
      <c r="G190" s="199" t="s">
        <v>117</v>
      </c>
      <c r="H190" s="200">
        <v>153.548</v>
      </c>
      <c r="I190" s="201"/>
      <c r="J190" s="200">
        <f t="shared" si="20"/>
        <v>0</v>
      </c>
      <c r="K190" s="202"/>
      <c r="L190" s="36"/>
      <c r="M190" s="203" t="s">
        <v>1</v>
      </c>
      <c r="N190" s="204" t="s">
        <v>41</v>
      </c>
      <c r="O190" s="68"/>
      <c r="P190" s="205">
        <f t="shared" si="21"/>
        <v>0</v>
      </c>
      <c r="Q190" s="205">
        <v>1.6000000000000001E-4</v>
      </c>
      <c r="R190" s="205">
        <f t="shared" si="22"/>
        <v>2.4567680000000001E-2</v>
      </c>
      <c r="S190" s="205">
        <v>0</v>
      </c>
      <c r="T190" s="206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7" t="s">
        <v>181</v>
      </c>
      <c r="AT190" s="207" t="s">
        <v>114</v>
      </c>
      <c r="AU190" s="207" t="s">
        <v>119</v>
      </c>
      <c r="AY190" s="14" t="s">
        <v>112</v>
      </c>
      <c r="BE190" s="208">
        <f t="shared" si="24"/>
        <v>0</v>
      </c>
      <c r="BF190" s="208">
        <f t="shared" si="25"/>
        <v>0</v>
      </c>
      <c r="BG190" s="208">
        <f t="shared" si="26"/>
        <v>0</v>
      </c>
      <c r="BH190" s="208">
        <f t="shared" si="27"/>
        <v>0</v>
      </c>
      <c r="BI190" s="208">
        <f t="shared" si="28"/>
        <v>0</v>
      </c>
      <c r="BJ190" s="14" t="s">
        <v>119</v>
      </c>
      <c r="BK190" s="209">
        <f t="shared" si="29"/>
        <v>0</v>
      </c>
      <c r="BL190" s="14" t="s">
        <v>181</v>
      </c>
      <c r="BM190" s="207" t="s">
        <v>364</v>
      </c>
    </row>
    <row r="191" spans="1:65" s="2" customFormat="1" ht="24" customHeight="1">
      <c r="A191" s="31"/>
      <c r="B191" s="32"/>
      <c r="C191" s="196" t="s">
        <v>365</v>
      </c>
      <c r="D191" s="196" t="s">
        <v>114</v>
      </c>
      <c r="E191" s="197" t="s">
        <v>366</v>
      </c>
      <c r="F191" s="198" t="s">
        <v>367</v>
      </c>
      <c r="G191" s="199" t="s">
        <v>117</v>
      </c>
      <c r="H191" s="200">
        <v>52.48</v>
      </c>
      <c r="I191" s="201"/>
      <c r="J191" s="200">
        <f t="shared" si="20"/>
        <v>0</v>
      </c>
      <c r="K191" s="202"/>
      <c r="L191" s="36"/>
      <c r="M191" s="203" t="s">
        <v>1</v>
      </c>
      <c r="N191" s="204" t="s">
        <v>41</v>
      </c>
      <c r="O191" s="68"/>
      <c r="P191" s="205">
        <f t="shared" si="21"/>
        <v>0</v>
      </c>
      <c r="Q191" s="205">
        <v>2.4000000000000001E-4</v>
      </c>
      <c r="R191" s="205">
        <f t="shared" si="22"/>
        <v>1.2595199999999999E-2</v>
      </c>
      <c r="S191" s="205">
        <v>0</v>
      </c>
      <c r="T191" s="206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7" t="s">
        <v>181</v>
      </c>
      <c r="AT191" s="207" t="s">
        <v>114</v>
      </c>
      <c r="AU191" s="207" t="s">
        <v>119</v>
      </c>
      <c r="AY191" s="14" t="s">
        <v>112</v>
      </c>
      <c r="BE191" s="208">
        <f t="shared" si="24"/>
        <v>0</v>
      </c>
      <c r="BF191" s="208">
        <f t="shared" si="25"/>
        <v>0</v>
      </c>
      <c r="BG191" s="208">
        <f t="shared" si="26"/>
        <v>0</v>
      </c>
      <c r="BH191" s="208">
        <f t="shared" si="27"/>
        <v>0</v>
      </c>
      <c r="BI191" s="208">
        <f t="shared" si="28"/>
        <v>0</v>
      </c>
      <c r="BJ191" s="14" t="s">
        <v>119</v>
      </c>
      <c r="BK191" s="209">
        <f t="shared" si="29"/>
        <v>0</v>
      </c>
      <c r="BL191" s="14" t="s">
        <v>181</v>
      </c>
      <c r="BM191" s="207" t="s">
        <v>368</v>
      </c>
    </row>
    <row r="192" spans="1:65" s="2" customFormat="1" ht="24" customHeight="1">
      <c r="A192" s="31"/>
      <c r="B192" s="32"/>
      <c r="C192" s="196" t="s">
        <v>369</v>
      </c>
      <c r="D192" s="196" t="s">
        <v>114</v>
      </c>
      <c r="E192" s="197" t="s">
        <v>370</v>
      </c>
      <c r="F192" s="198" t="s">
        <v>371</v>
      </c>
      <c r="G192" s="199" t="s">
        <v>117</v>
      </c>
      <c r="H192" s="200">
        <v>52.48</v>
      </c>
      <c r="I192" s="201"/>
      <c r="J192" s="200">
        <f t="shared" si="20"/>
        <v>0</v>
      </c>
      <c r="K192" s="202"/>
      <c r="L192" s="36"/>
      <c r="M192" s="203" t="s">
        <v>1</v>
      </c>
      <c r="N192" s="204" t="s">
        <v>41</v>
      </c>
      <c r="O192" s="68"/>
      <c r="P192" s="205">
        <f t="shared" si="21"/>
        <v>0</v>
      </c>
      <c r="Q192" s="205">
        <v>8.0000000000000007E-5</v>
      </c>
      <c r="R192" s="205">
        <f t="shared" si="22"/>
        <v>4.1983999999999997E-3</v>
      </c>
      <c r="S192" s="205">
        <v>0</v>
      </c>
      <c r="T192" s="206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7" t="s">
        <v>181</v>
      </c>
      <c r="AT192" s="207" t="s">
        <v>114</v>
      </c>
      <c r="AU192" s="207" t="s">
        <v>119</v>
      </c>
      <c r="AY192" s="14" t="s">
        <v>112</v>
      </c>
      <c r="BE192" s="208">
        <f t="shared" si="24"/>
        <v>0</v>
      </c>
      <c r="BF192" s="208">
        <f t="shared" si="25"/>
        <v>0</v>
      </c>
      <c r="BG192" s="208">
        <f t="shared" si="26"/>
        <v>0</v>
      </c>
      <c r="BH192" s="208">
        <f t="shared" si="27"/>
        <v>0</v>
      </c>
      <c r="BI192" s="208">
        <f t="shared" si="28"/>
        <v>0</v>
      </c>
      <c r="BJ192" s="14" t="s">
        <v>119</v>
      </c>
      <c r="BK192" s="209">
        <f t="shared" si="29"/>
        <v>0</v>
      </c>
      <c r="BL192" s="14" t="s">
        <v>181</v>
      </c>
      <c r="BM192" s="207" t="s">
        <v>372</v>
      </c>
    </row>
    <row r="193" spans="1:65" s="2" customFormat="1" ht="24" customHeight="1">
      <c r="A193" s="31"/>
      <c r="B193" s="32"/>
      <c r="C193" s="196" t="s">
        <v>373</v>
      </c>
      <c r="D193" s="196" t="s">
        <v>114</v>
      </c>
      <c r="E193" s="197" t="s">
        <v>374</v>
      </c>
      <c r="F193" s="198" t="s">
        <v>375</v>
      </c>
      <c r="G193" s="199" t="s">
        <v>117</v>
      </c>
      <c r="H193" s="200">
        <v>22.074999999999999</v>
      </c>
      <c r="I193" s="201"/>
      <c r="J193" s="200">
        <f t="shared" si="20"/>
        <v>0</v>
      </c>
      <c r="K193" s="202"/>
      <c r="L193" s="36"/>
      <c r="M193" s="224" t="s">
        <v>1</v>
      </c>
      <c r="N193" s="225" t="s">
        <v>41</v>
      </c>
      <c r="O193" s="226"/>
      <c r="P193" s="227">
        <f t="shared" si="21"/>
        <v>0</v>
      </c>
      <c r="Q193" s="227">
        <v>4.4000000000000002E-4</v>
      </c>
      <c r="R193" s="227">
        <f t="shared" si="22"/>
        <v>9.7129999999999994E-3</v>
      </c>
      <c r="S193" s="227">
        <v>0</v>
      </c>
      <c r="T193" s="228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7" t="s">
        <v>181</v>
      </c>
      <c r="AT193" s="207" t="s">
        <v>114</v>
      </c>
      <c r="AU193" s="207" t="s">
        <v>119</v>
      </c>
      <c r="AY193" s="14" t="s">
        <v>112</v>
      </c>
      <c r="BE193" s="208">
        <f t="shared" si="24"/>
        <v>0</v>
      </c>
      <c r="BF193" s="208">
        <f t="shared" si="25"/>
        <v>0</v>
      </c>
      <c r="BG193" s="208">
        <f t="shared" si="26"/>
        <v>0</v>
      </c>
      <c r="BH193" s="208">
        <f t="shared" si="27"/>
        <v>0</v>
      </c>
      <c r="BI193" s="208">
        <f t="shared" si="28"/>
        <v>0</v>
      </c>
      <c r="BJ193" s="14" t="s">
        <v>119</v>
      </c>
      <c r="BK193" s="209">
        <f t="shared" si="29"/>
        <v>0</v>
      </c>
      <c r="BL193" s="14" t="s">
        <v>181</v>
      </c>
      <c r="BM193" s="207" t="s">
        <v>376</v>
      </c>
    </row>
    <row r="194" spans="1:65" s="2" customFormat="1" ht="6.9" customHeight="1">
      <c r="A194" s="31"/>
      <c r="B194" s="51"/>
      <c r="C194" s="52"/>
      <c r="D194" s="52"/>
      <c r="E194" s="52"/>
      <c r="F194" s="52"/>
      <c r="G194" s="52"/>
      <c r="H194" s="52"/>
      <c r="I194" s="144"/>
      <c r="J194" s="52"/>
      <c r="K194" s="52"/>
      <c r="L194" s="36"/>
      <c r="M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</sheetData>
  <sheetProtection algorithmName="SHA-512" hashValue="9y/0dAEPtT/QQXyOxhzUcFozeOZZR6uhbqxYzt11Ldj3EmayK1OpPwN2Uiu3fwj94QypXSAFT9+FJyeHX9hm3w==" saltValue="s8AzPSK9YZ8F8InHQQq7wYMkkkRIAaw8wETqibSLIlbRvutGq0th/BdlKAjsBWLzkBS6zHGof7WLmurFaRR2+w==" spinCount="100000" sheet="1" objects="1" scenarios="1" formatColumns="0" formatRows="0" autoFilter="0"/>
  <autoFilter ref="C121:K193" xr:uid="{00000000-0009-0000-0000-000001000000}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022 - Montovaná oceľová hala</vt:lpstr>
      <vt:lpstr>'022 - Montovaná oceľová hala'!Názvy_tlače</vt:lpstr>
      <vt:lpstr>'Rekapitulácia stavby'!Názvy_tlače</vt:lpstr>
      <vt:lpstr>'022 - Montovaná oceľová hala'!Oblasť_tlače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DESKTOP-M6VK1AU\Milan</dc:creator>
  <cp:lastModifiedBy>admin</cp:lastModifiedBy>
  <dcterms:created xsi:type="dcterms:W3CDTF">2020-02-14T07:16:34Z</dcterms:created>
  <dcterms:modified xsi:type="dcterms:W3CDTF">2020-04-08T15:14:49Z</dcterms:modified>
</cp:coreProperties>
</file>